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8" r:id="rId1"/>
    <sheet name="696人报名信息表" sheetId="5" state="hidden" r:id="rId2"/>
  </sheets>
  <definedNames>
    <definedName name="_xlnm._FilterDatabase" localSheetId="1" hidden="1">'696人报名信息表'!$A$1:$AE$697</definedName>
    <definedName name="_xlnm._FilterDatabase" localSheetId="0" hidden="1">Sheet1!$A$2:$J$4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<sst xmlns="http://schemas.openxmlformats.org/spreadsheetml/2006/main" count="19563" uniqueCount="5550">
  <si>
    <t>2023年湛江市赤坎区赴华师现场招聘拟聘用人员名单（第三批）</t>
  </si>
  <si>
    <t>序号</t>
  </si>
  <si>
    <t>姓名</t>
  </si>
  <si>
    <t>准考证号</t>
  </si>
  <si>
    <t>岗位名称</t>
  </si>
  <si>
    <t>岗位代码</t>
  </si>
  <si>
    <t>报考单位</t>
  </si>
  <si>
    <t>毕业院校</t>
  </si>
  <si>
    <t>学历</t>
  </si>
  <si>
    <t>学位</t>
  </si>
  <si>
    <t>所学专业</t>
  </si>
  <si>
    <t>谢雅屏</t>
  </si>
  <si>
    <t xml:space="preserve">2023023002	</t>
  </si>
  <si>
    <t>初中语文023</t>
  </si>
  <si>
    <t>2023023</t>
  </si>
  <si>
    <t>湛江市初级实验中学</t>
  </si>
  <si>
    <t>广东技术师范大学</t>
  </si>
  <si>
    <t>研究生</t>
  </si>
  <si>
    <t>教育硕士</t>
  </si>
  <si>
    <t>学科教学（语文）</t>
  </si>
  <si>
    <t>Q1_姓名</t>
  </si>
  <si>
    <t>Q2_性别</t>
  </si>
  <si>
    <t>Q24_21-1报考单位（中学）</t>
  </si>
  <si>
    <t>Q25_报考岗位名称（请按公告《岗位表》名称填写，如：小学语文教师）</t>
  </si>
  <si>
    <t>Q3_身份证号码</t>
  </si>
  <si>
    <t>Q18_联系电话：</t>
  </si>
  <si>
    <t>Q4_政治面貌</t>
  </si>
  <si>
    <t>Q9_您是哪一届毕业生：（例：2021、2022年普通高校毕业生、2023年应届生）请填写数字</t>
  </si>
  <si>
    <t>Q10_毕业院校</t>
  </si>
  <si>
    <t>Q12_学历：</t>
  </si>
  <si>
    <t>Q13_所学专业</t>
  </si>
  <si>
    <t>Q5_现户籍所在地：（如：XX省XX市）</t>
  </si>
  <si>
    <t>Q6_通讯地址</t>
  </si>
  <si>
    <t>Q23_21-2报考单位（小学）</t>
  </si>
  <si>
    <t>Q7_邮政编码</t>
  </si>
  <si>
    <t>Q8_婚姻状况：</t>
  </si>
  <si>
    <t>Q11_毕业日期：（例：2023-06-30）</t>
  </si>
  <si>
    <t>Q14_您是否购买社保：（注：2023年应届生请直接填“否”）</t>
  </si>
  <si>
    <t>Q15_您是否已取得教师资格证？</t>
  </si>
  <si>
    <t>Q16_15-1教师资格证号码：</t>
  </si>
  <si>
    <t>Q17_教师资格证层次及科目（初中、高中等）</t>
  </si>
  <si>
    <t>Q19_您的联系电话属于哪个电信公司：</t>
  </si>
  <si>
    <t>Q20_电话所属省份</t>
  </si>
  <si>
    <t>Q21_紧急联系人电话</t>
  </si>
  <si>
    <t>Q22_报考岗位学段</t>
  </si>
  <si>
    <t>Q26_报考岗位代码（如：2023001）【7位数字】</t>
  </si>
  <si>
    <t>Q27_报考组别</t>
  </si>
  <si>
    <t>Q28_笔试准考证号</t>
  </si>
  <si>
    <t>Q29_笔试时间</t>
  </si>
  <si>
    <t>Q30_请上传笔试准考证照片</t>
  </si>
  <si>
    <t>郑燕丽</t>
  </si>
  <si>
    <t>女</t>
  </si>
  <si>
    <t>1.湛江市美术中学</t>
  </si>
  <si>
    <t>高中语文教师</t>
  </si>
  <si>
    <t xml:space="preserve">440902199601023668	</t>
  </si>
  <si>
    <t xml:space="preserve">17875779846	</t>
  </si>
  <si>
    <t>共青团员</t>
  </si>
  <si>
    <t>2023</t>
  </si>
  <si>
    <t>硕士研究生（学士学位名称：硕士研究生</t>
  </si>
  <si>
    <t>广东省茂名市</t>
  </si>
  <si>
    <t>广州市白云区江高镇广东技术师范大学白云校区</t>
  </si>
  <si>
    <t>510450</t>
  </si>
  <si>
    <t>未婚</t>
  </si>
  <si>
    <t>2023-06-30</t>
  </si>
  <si>
    <t>否</t>
  </si>
  <si>
    <t>已取得教师资格证</t>
  </si>
  <si>
    <t xml:space="preserve">20194405342000142	</t>
  </si>
  <si>
    <t>高中</t>
  </si>
  <si>
    <t>移动</t>
  </si>
  <si>
    <t>广东省内</t>
  </si>
  <si>
    <t xml:space="preserve">15889824985	</t>
  </si>
  <si>
    <t>2023001</t>
  </si>
  <si>
    <t>第一组|高中语文|001</t>
  </si>
  <si>
    <t xml:space="preserve">2023001001	</t>
  </si>
  <si>
    <t>B.2023年5月6日上午10:00</t>
  </si>
  <si>
    <t>丰君竹</t>
  </si>
  <si>
    <t xml:space="preserve">230502199311241527	</t>
  </si>
  <si>
    <t xml:space="preserve">18320392977	</t>
  </si>
  <si>
    <t>中共党员</t>
  </si>
  <si>
    <t>海南师范大学</t>
  </si>
  <si>
    <t>硕士研究生（学士学位名称：学科教学（语文）学士学位</t>
  </si>
  <si>
    <t>广东省湛江市</t>
  </si>
  <si>
    <t>广东省湛江市开发区昌平路恒俪湾</t>
  </si>
  <si>
    <t>524000</t>
  </si>
  <si>
    <t>已婚</t>
  </si>
  <si>
    <t>2023.06</t>
  </si>
  <si>
    <t xml:space="preserve">20164301542000161	</t>
  </si>
  <si>
    <t xml:space="preserve">13046230202	</t>
  </si>
  <si>
    <t xml:space="preserve">2023001002	</t>
  </si>
  <si>
    <t>李嘉宝</t>
  </si>
  <si>
    <t>2.湛江市第五中学</t>
  </si>
  <si>
    <t>44088119970624482X</t>
  </si>
  <si>
    <t xml:space="preserve">13242853781	</t>
  </si>
  <si>
    <t>华侨大学</t>
  </si>
  <si>
    <t>硕士研究生（学士学位名称：教育学硕士</t>
  </si>
  <si>
    <t>汉语国际教育</t>
  </si>
  <si>
    <t>524456</t>
  </si>
  <si>
    <t>已取得合格证，未认证</t>
  </si>
  <si>
    <t>高中语文</t>
  </si>
  <si>
    <t>联通</t>
  </si>
  <si>
    <t xml:space="preserve">13692327213	</t>
  </si>
  <si>
    <t>2023002</t>
  </si>
  <si>
    <t>第一组|高中语文|002</t>
  </si>
  <si>
    <t xml:space="preserve">2023002001	</t>
  </si>
  <si>
    <t>张海梅</t>
  </si>
  <si>
    <t>45088119970106774X</t>
  </si>
  <si>
    <t xml:space="preserve">15977526197	</t>
  </si>
  <si>
    <t>云南师范大学</t>
  </si>
  <si>
    <t>硕士研究生（学士学位名称：文学学士</t>
  </si>
  <si>
    <t>广西桂平市</t>
  </si>
  <si>
    <t>广西桂平市南木镇三鼎村大社坪屯22号</t>
  </si>
  <si>
    <t>537200</t>
  </si>
  <si>
    <t>2023-07-01</t>
  </si>
  <si>
    <t xml:space="preserve">20204550042000380	</t>
  </si>
  <si>
    <t>广东省外（填写省份）:广西</t>
  </si>
  <si>
    <t xml:space="preserve">13420685202	</t>
  </si>
  <si>
    <t xml:space="preserve">2023002002	</t>
  </si>
  <si>
    <t>李茵丰</t>
  </si>
  <si>
    <t xml:space="preserve">440881199701181065	</t>
  </si>
  <si>
    <t xml:space="preserve">18476923648	</t>
  </si>
  <si>
    <t>安徽大学</t>
  </si>
  <si>
    <t>硕士研究生（学士学位名称：汉语国际教育专业硕士</t>
  </si>
  <si>
    <t>广东省廉江市</t>
  </si>
  <si>
    <t>广东省湛江市赤坎区寸金路29号</t>
  </si>
  <si>
    <t>524048</t>
  </si>
  <si>
    <t>2023－6－27</t>
  </si>
  <si>
    <t xml:space="preserve">20214406142001085	</t>
  </si>
  <si>
    <t xml:space="preserve">18312800130	</t>
  </si>
  <si>
    <t xml:space="preserve">2023002003	</t>
  </si>
  <si>
    <t>刘付俊虹</t>
  </si>
  <si>
    <t xml:space="preserve">440881199708156129	</t>
  </si>
  <si>
    <t xml:space="preserve">18316784168	</t>
  </si>
  <si>
    <t>2022</t>
  </si>
  <si>
    <t>福建师范大学</t>
  </si>
  <si>
    <t>硕士研究生（学士学位名称：教育硕士</t>
  </si>
  <si>
    <t>广东省湛江市赤坎区恒怡湾</t>
  </si>
  <si>
    <t>524300</t>
  </si>
  <si>
    <t>2022-6-19</t>
  </si>
  <si>
    <t xml:space="preserve">20194406142002632	</t>
  </si>
  <si>
    <t xml:space="preserve">13543566188	</t>
  </si>
  <si>
    <t xml:space="preserve">2023002004	</t>
  </si>
  <si>
    <t>蔡宇航</t>
  </si>
  <si>
    <t>男</t>
  </si>
  <si>
    <t>3.湛江市第七中学</t>
  </si>
  <si>
    <t xml:space="preserve">440823199610050015	</t>
  </si>
  <si>
    <t xml:space="preserve">15766810365	</t>
  </si>
  <si>
    <t>预备党员</t>
  </si>
  <si>
    <t>广西师范大学</t>
  </si>
  <si>
    <t>硕士研究生（学士学位名称：中国古代文学学士学位</t>
  </si>
  <si>
    <t>中国古代文学</t>
  </si>
  <si>
    <t>遂溪县县委大院</t>
  </si>
  <si>
    <t xml:space="preserve">20214503041002497	</t>
  </si>
  <si>
    <t xml:space="preserve">18022620599	</t>
  </si>
  <si>
    <t>2023003</t>
  </si>
  <si>
    <t>第一组|高中语文|003</t>
  </si>
  <si>
    <t xml:space="preserve">2023003001	</t>
  </si>
  <si>
    <t>黎雅</t>
  </si>
  <si>
    <t xml:space="preserve">440881199505110227	</t>
  </si>
  <si>
    <t xml:space="preserve">15602325612	</t>
  </si>
  <si>
    <t>华南师范大学</t>
  </si>
  <si>
    <t>广东省广州市</t>
  </si>
  <si>
    <t>广东省广州市番禺区大学城华南师范大学</t>
  </si>
  <si>
    <t>51000</t>
  </si>
  <si>
    <t>2023.6.21</t>
  </si>
  <si>
    <t xml:space="preserve">15361139236	</t>
  </si>
  <si>
    <t xml:space="preserve">2023003002	</t>
  </si>
  <si>
    <t>梁华萍</t>
  </si>
  <si>
    <t>高中数学教师</t>
  </si>
  <si>
    <t xml:space="preserve">440882199510221921	</t>
  </si>
  <si>
    <t xml:space="preserve">18475940991	</t>
  </si>
  <si>
    <t>学科教学（数学）</t>
  </si>
  <si>
    <t>广东省湛江市雷州市客路镇</t>
  </si>
  <si>
    <t>524231</t>
  </si>
  <si>
    <t>2023005</t>
  </si>
  <si>
    <t>第四组|高中数学|005</t>
  </si>
  <si>
    <t xml:space="preserve">2023005001	</t>
  </si>
  <si>
    <t>朱颖娴</t>
  </si>
  <si>
    <t xml:space="preserve">440823199709084928	</t>
  </si>
  <si>
    <t xml:space="preserve">15219371208	</t>
  </si>
  <si>
    <t>昆明理工大学</t>
  </si>
  <si>
    <t>硕士研究生（学士学位名称：研究生理学硕士</t>
  </si>
  <si>
    <t>应用数学</t>
  </si>
  <si>
    <t>广东省湛江市遂溪县遂城镇湛川东路二横路一中教师村E8E9栋</t>
  </si>
  <si>
    <t>2023—07—01</t>
  </si>
  <si>
    <t xml:space="preserve">20225300242004937	</t>
  </si>
  <si>
    <t xml:space="preserve">13531026492	</t>
  </si>
  <si>
    <t xml:space="preserve">2023005002	</t>
  </si>
  <si>
    <t>陈君</t>
  </si>
  <si>
    <t>高中化学教师</t>
  </si>
  <si>
    <t xml:space="preserve">440882199610111148	</t>
  </si>
  <si>
    <t xml:space="preserve">18813424498	</t>
  </si>
  <si>
    <t>暨南大学</t>
  </si>
  <si>
    <t>硕士研究生（学士学位名称：理学</t>
  </si>
  <si>
    <t>有机化学</t>
  </si>
  <si>
    <t>广东省广州市天河区石牌街道暨南大学</t>
  </si>
  <si>
    <t>510000</t>
  </si>
  <si>
    <t>是</t>
  </si>
  <si>
    <t xml:space="preserve">13659754533	</t>
  </si>
  <si>
    <t>第七组|高中化学|013</t>
  </si>
  <si>
    <t xml:space="preserve">2023013006	</t>
  </si>
  <si>
    <t>陈茵</t>
  </si>
  <si>
    <t>5.湛江市第十五中学</t>
  </si>
  <si>
    <t>初中语文教师</t>
  </si>
  <si>
    <t xml:space="preserve">440801199703102920	</t>
  </si>
  <si>
    <t xml:space="preserve">15113573923	</t>
  </si>
  <si>
    <t>广西民族大学</t>
  </si>
  <si>
    <t>硕士研究生（学士学位名称：汉语国际教育硕士</t>
  </si>
  <si>
    <t>广东省湛江市麻章区东海岛民安镇</t>
  </si>
  <si>
    <t>524081</t>
  </si>
  <si>
    <t xml:space="preserve">20204406232000011	</t>
  </si>
  <si>
    <t>初中</t>
  </si>
  <si>
    <t xml:space="preserve">13729107046	</t>
  </si>
  <si>
    <t>第一组|初中语文|024</t>
  </si>
  <si>
    <t xml:space="preserve">2023024001	</t>
  </si>
  <si>
    <t>梁华明</t>
  </si>
  <si>
    <t>4.湛江市初级实验中学</t>
  </si>
  <si>
    <t>小学体育教师</t>
  </si>
  <si>
    <t xml:space="preserve">440883200003182237	</t>
  </si>
  <si>
    <t xml:space="preserve">18718190297	</t>
  </si>
  <si>
    <t>广东第二师范学院</t>
  </si>
  <si>
    <t>本科（学士学位名称：学士</t>
  </si>
  <si>
    <t>体育教育</t>
  </si>
  <si>
    <t>广东第二师范学院花都校区</t>
  </si>
  <si>
    <t xml:space="preserve">13682591303	</t>
  </si>
  <si>
    <t>第十组A|初中体育|037</t>
  </si>
  <si>
    <t xml:space="preserve">2023037064	</t>
  </si>
  <si>
    <t>官丽雅</t>
  </si>
  <si>
    <t>湛江市第二十四小学</t>
  </si>
  <si>
    <t>小学英语教师</t>
  </si>
  <si>
    <t xml:space="preserve">440882200002123941	</t>
  </si>
  <si>
    <t xml:space="preserve">19849209534	</t>
  </si>
  <si>
    <t>肇庆学院</t>
  </si>
  <si>
    <t>本科（学士学位名称：文学学士</t>
  </si>
  <si>
    <t>英语（师范）</t>
  </si>
  <si>
    <t>广东省雷州市</t>
  </si>
  <si>
    <t>广东省肇庆市端州区肇庆学院主校区</t>
  </si>
  <si>
    <t>526060</t>
  </si>
  <si>
    <t>未取得，原因：:认定中</t>
  </si>
  <si>
    <t>初中学英语教师资格证</t>
  </si>
  <si>
    <t xml:space="preserve">15323198921	</t>
  </si>
  <si>
    <t>小学</t>
  </si>
  <si>
    <t>第六组|小学英语|064</t>
  </si>
  <si>
    <t xml:space="preserve">2023064019	</t>
  </si>
  <si>
    <t>A.2023年5月6日上午8:30</t>
  </si>
  <si>
    <t>刘运涛</t>
  </si>
  <si>
    <t>湛江市第四小学</t>
  </si>
  <si>
    <t>小学信息技术</t>
  </si>
  <si>
    <t xml:space="preserve">441424199808080557	</t>
  </si>
  <si>
    <t xml:space="preserve">17817933367	</t>
  </si>
  <si>
    <t>本科（学士学位名称：工学学位</t>
  </si>
  <si>
    <t>计算机科学与技术(职教师资)</t>
  </si>
  <si>
    <t>广东省梅州市</t>
  </si>
  <si>
    <t>广州市中山大道西293号</t>
  </si>
  <si>
    <t>未取得，原因：:校内认定，暂未取得</t>
  </si>
  <si>
    <t>高级中学信息技术</t>
  </si>
  <si>
    <t xml:space="preserve">17324279790	</t>
  </si>
  <si>
    <t>第九组|小学信息技术|065</t>
  </si>
  <si>
    <t xml:space="preserve">2023065016	</t>
  </si>
  <si>
    <t>邓恩统</t>
  </si>
  <si>
    <t>湛江市第十七中学（小学部）</t>
  </si>
  <si>
    <t>小学美术教师</t>
  </si>
  <si>
    <t xml:space="preserve">440825199705065298	</t>
  </si>
  <si>
    <t xml:space="preserve">17876134394	</t>
  </si>
  <si>
    <t>2021</t>
  </si>
  <si>
    <t>岭南师范学院</t>
  </si>
  <si>
    <t>本科（学士学位名称：艺术学学士</t>
  </si>
  <si>
    <t>环境设计</t>
  </si>
  <si>
    <t>广东省湛江市徐闻县前山镇邓宅村</t>
  </si>
  <si>
    <t>524100</t>
  </si>
  <si>
    <t>2021-06-21</t>
  </si>
  <si>
    <t xml:space="preserve">20214406141000803	</t>
  </si>
  <si>
    <t xml:space="preserve">18789766643	</t>
  </si>
  <si>
    <t>第十组A|小学美术|067</t>
  </si>
  <si>
    <t xml:space="preserve">2023067037	</t>
  </si>
  <si>
    <t>李广晶</t>
  </si>
  <si>
    <t>小学音乐教师</t>
  </si>
  <si>
    <t xml:space="preserve">440881199912213127	</t>
  </si>
  <si>
    <t xml:space="preserve">18819780736	</t>
  </si>
  <si>
    <t>韶关学院</t>
  </si>
  <si>
    <t>本科（学士学位名称：音乐与舞蹈学类</t>
  </si>
  <si>
    <t>音乐学</t>
  </si>
  <si>
    <t>广东省湛江市廉江市横山镇</t>
  </si>
  <si>
    <t>524443</t>
  </si>
  <si>
    <t>2022-06</t>
  </si>
  <si>
    <t xml:space="preserve">20224406142002201	</t>
  </si>
  <si>
    <t xml:space="preserve">13692400114	</t>
  </si>
  <si>
    <t>第十组A|小学音乐|069</t>
  </si>
  <si>
    <t xml:space="preserve">2023069043	</t>
  </si>
  <si>
    <t>黄小红</t>
  </si>
  <si>
    <t>44088219981018072X</t>
  </si>
  <si>
    <t xml:space="preserve">15768370300	</t>
  </si>
  <si>
    <t>广东省湛江市雷州市附城镇南亩下村16号101房</t>
  </si>
  <si>
    <t>524200</t>
  </si>
  <si>
    <t>2023－06－30</t>
  </si>
  <si>
    <t>未取得，原因：:校考未发</t>
  </si>
  <si>
    <t xml:space="preserve">18813662293	</t>
  </si>
  <si>
    <t xml:space="preserve">2023069048	</t>
  </si>
  <si>
    <t>吴文玲</t>
  </si>
  <si>
    <t>高中英语教师</t>
  </si>
  <si>
    <t xml:space="preserve">440811199702180022	</t>
  </si>
  <si>
    <t xml:space="preserve">15913448404	</t>
  </si>
  <si>
    <t>学科教学（英语）</t>
  </si>
  <si>
    <t>广东湛江</t>
  </si>
  <si>
    <t>广东湛江市霞山区东山村5路18号</t>
  </si>
  <si>
    <t>未取得，原因：:还在认定阶段</t>
  </si>
  <si>
    <t>高中英语</t>
  </si>
  <si>
    <t>2023007</t>
  </si>
  <si>
    <t>第六组|高中英语|007</t>
  </si>
  <si>
    <t xml:space="preserve">2023007001	</t>
  </si>
  <si>
    <t>许茜</t>
  </si>
  <si>
    <t xml:space="preserve">440881199710090229	</t>
  </si>
  <si>
    <t xml:space="preserve">13229422704	</t>
  </si>
  <si>
    <t>硕士研究生（学士学位名称：硕士学位</t>
  </si>
  <si>
    <t>广东廉江</t>
  </si>
  <si>
    <t>广东省廉江市永福花园B1座</t>
  </si>
  <si>
    <t>524400</t>
  </si>
  <si>
    <t xml:space="preserve">20204406142000336	</t>
  </si>
  <si>
    <t xml:space="preserve">2023007002	</t>
  </si>
  <si>
    <t>戢峰</t>
  </si>
  <si>
    <t xml:space="preserve">420325198307070037	</t>
  </si>
  <si>
    <t xml:space="preserve">13872830186	</t>
  </si>
  <si>
    <t>群众</t>
  </si>
  <si>
    <t>西北师范大学</t>
  </si>
  <si>
    <t>湖北房县</t>
  </si>
  <si>
    <t>湖北省十堰市房县儿童城3号楼1602室</t>
  </si>
  <si>
    <t>442100</t>
  </si>
  <si>
    <t xml:space="preserve">20226202041002310	</t>
  </si>
  <si>
    <t>广东省外（填写省份）:湖北</t>
  </si>
  <si>
    <t xml:space="preserve">13006609011	</t>
  </si>
  <si>
    <t xml:space="preserve">2023007003	</t>
  </si>
  <si>
    <t>梁华婷</t>
  </si>
  <si>
    <t xml:space="preserve">440803199706193429	</t>
  </si>
  <si>
    <t xml:space="preserve">13692332381	</t>
  </si>
  <si>
    <t>英国布里斯托大学</t>
  </si>
  <si>
    <t>硕士研究生（学士学位名称：理学硕士（国外）</t>
  </si>
  <si>
    <t>英语语言文学（对外英语教学）（国外）</t>
  </si>
  <si>
    <t>广东省湛江市霞山区新湖大道北路9号</t>
  </si>
  <si>
    <t>2022-11-30</t>
  </si>
  <si>
    <t xml:space="preserve">20224406142000491	</t>
  </si>
  <si>
    <t>电信</t>
  </si>
  <si>
    <t xml:space="preserve">13790967193	</t>
  </si>
  <si>
    <t xml:space="preserve">2023007004	</t>
  </si>
  <si>
    <t>杨华娟</t>
  </si>
  <si>
    <t xml:space="preserve">440823199609070369	</t>
  </si>
  <si>
    <t xml:space="preserve">18476815038	</t>
  </si>
  <si>
    <t>南宁师范大学</t>
  </si>
  <si>
    <t>硕士研究生（学士学位名称：学科教学（英语）</t>
  </si>
  <si>
    <t>英语</t>
  </si>
  <si>
    <t>湛江市遂溪县遂城镇</t>
  </si>
  <si>
    <t>湛江市遂溪县遂城镇六角田村90号</t>
  </si>
  <si>
    <t>20230630</t>
  </si>
  <si>
    <t>无</t>
  </si>
  <si>
    <t xml:space="preserve">13509902139	</t>
  </si>
  <si>
    <t xml:space="preserve">2023007005	</t>
  </si>
  <si>
    <t>陈丽莹</t>
  </si>
  <si>
    <t xml:space="preserve">440811199409030367	</t>
  </si>
  <si>
    <t xml:space="preserve">13414921003	</t>
  </si>
  <si>
    <t>四川外国语大学</t>
  </si>
  <si>
    <t>硕士研究生（学士学位名称：文学硕士</t>
  </si>
  <si>
    <t>英语语言文学</t>
  </si>
  <si>
    <t>广东省湛江市麻章区太平镇造甲村</t>
  </si>
  <si>
    <t>524084</t>
  </si>
  <si>
    <t xml:space="preserve">20194406142003196	</t>
  </si>
  <si>
    <t xml:space="preserve">13580482331	</t>
  </si>
  <si>
    <t xml:space="preserve">2023007006	</t>
  </si>
  <si>
    <t>陈俏岚</t>
  </si>
  <si>
    <t xml:space="preserve">440823199209273028	</t>
  </si>
  <si>
    <t xml:space="preserve">13435231919	</t>
  </si>
  <si>
    <t>广东技术师范大学（白云校区）</t>
  </si>
  <si>
    <t>000000</t>
  </si>
  <si>
    <t>未取得，原因：:已考未拿证</t>
  </si>
  <si>
    <t xml:space="preserve">13632128168	</t>
  </si>
  <si>
    <t>2023008</t>
  </si>
  <si>
    <t>第六组|高中英语|008</t>
  </si>
  <si>
    <t xml:space="preserve">2023008001	</t>
  </si>
  <si>
    <t>黄陈莲</t>
  </si>
  <si>
    <t>44088219941106238X</t>
  </si>
  <si>
    <t xml:space="preserve">18279172470	</t>
  </si>
  <si>
    <t>桂林电子科技大学</t>
  </si>
  <si>
    <t>硕士研究生（学士学位名称：文学</t>
  </si>
  <si>
    <t>翻译</t>
  </si>
  <si>
    <t>广东省湛江市雷州杨家镇塘西村16号</t>
  </si>
  <si>
    <t>广东省外（填写省份）:江西省</t>
  </si>
  <si>
    <t xml:space="preserve">15907596685	</t>
  </si>
  <si>
    <t xml:space="preserve">2023008002	</t>
  </si>
  <si>
    <t>林恩如</t>
  </si>
  <si>
    <t xml:space="preserve">440803200002181126	</t>
  </si>
  <si>
    <t xml:space="preserve">13560510889	</t>
  </si>
  <si>
    <t>香港城市大学</t>
  </si>
  <si>
    <t>硕士研究生（学士学位名称：文学学士学位</t>
  </si>
  <si>
    <t>语言研究（英语口译/笔译）</t>
  </si>
  <si>
    <t>广东省湛江市霞山区海宁路38号</t>
  </si>
  <si>
    <t>2023.10</t>
  </si>
  <si>
    <t xml:space="preserve">13380919851	</t>
  </si>
  <si>
    <t xml:space="preserve">2023008003	</t>
  </si>
  <si>
    <t>邓雲瑛</t>
  </si>
  <si>
    <t>高中物理教师</t>
  </si>
  <si>
    <t xml:space="preserve">450981199011010020	</t>
  </si>
  <si>
    <t xml:space="preserve">13827377671	</t>
  </si>
  <si>
    <t>学科教学（物理）</t>
  </si>
  <si>
    <t>广东省湛江市人民大道北6号南国豪苑6栋</t>
  </si>
  <si>
    <t>534000</t>
  </si>
  <si>
    <t xml:space="preserve">13827377810	</t>
  </si>
  <si>
    <t>2023011</t>
  </si>
  <si>
    <t>第七组|高中物理|011</t>
  </si>
  <si>
    <t xml:space="preserve">2023011002	</t>
  </si>
  <si>
    <t>徐一诺</t>
  </si>
  <si>
    <t xml:space="preserve">230803199704290322	</t>
  </si>
  <si>
    <t xml:space="preserve">15033586357	</t>
  </si>
  <si>
    <t>扬州大学</t>
  </si>
  <si>
    <t>硕士研究生（学士学位名称：专业硕士</t>
  </si>
  <si>
    <t>天津市</t>
  </si>
  <si>
    <t>江苏省扬州市扬州大学文汇路校区</t>
  </si>
  <si>
    <t>225000</t>
  </si>
  <si>
    <t>2023-6-25</t>
  </si>
  <si>
    <t xml:space="preserve">20191330142003511	</t>
  </si>
  <si>
    <t>广东省外（填写省份）:河北省</t>
  </si>
  <si>
    <t xml:space="preserve">18245490008	</t>
  </si>
  <si>
    <t>2023012</t>
  </si>
  <si>
    <t>第七组|高中物理|012</t>
  </si>
  <si>
    <t xml:space="preserve">2023012001	</t>
  </si>
  <si>
    <t>张晓燕</t>
  </si>
  <si>
    <t xml:space="preserve">440882199607273947	</t>
  </si>
  <si>
    <t xml:space="preserve">18211245271	</t>
  </si>
  <si>
    <t>闽南师范大学</t>
  </si>
  <si>
    <t>环境化学（A0703Z2）</t>
  </si>
  <si>
    <t xml:space="preserve">20223560042001741	</t>
  </si>
  <si>
    <t>高中化学</t>
  </si>
  <si>
    <t xml:space="preserve">13267886681	</t>
  </si>
  <si>
    <t>2023013</t>
  </si>
  <si>
    <t xml:space="preserve">2023013001	</t>
  </si>
  <si>
    <t>王小浪</t>
  </si>
  <si>
    <t xml:space="preserve">440882199708234429	</t>
  </si>
  <si>
    <t xml:space="preserve">13434623761	</t>
  </si>
  <si>
    <t>硕士研究生（学士学位名称：理学硕士学位</t>
  </si>
  <si>
    <t>化学</t>
  </si>
  <si>
    <t>广东省雷州市松竹镇港尾村</t>
  </si>
  <si>
    <t xml:space="preserve">20204406142001172	</t>
  </si>
  <si>
    <t xml:space="preserve">18718805323	</t>
  </si>
  <si>
    <t xml:space="preserve">2023013002	</t>
  </si>
  <si>
    <t>何文婷</t>
  </si>
  <si>
    <t>44080119981226032X</t>
  </si>
  <si>
    <t xml:space="preserve">18312704699	</t>
  </si>
  <si>
    <t>华中师范大学</t>
  </si>
  <si>
    <t>学科教学（化学）</t>
  </si>
  <si>
    <t>广东省湛江市霞山区人民大道南114号</t>
  </si>
  <si>
    <t>524002</t>
  </si>
  <si>
    <t xml:space="preserve">20214200242003409	</t>
  </si>
  <si>
    <t xml:space="preserve">13531076911	</t>
  </si>
  <si>
    <t xml:space="preserve">2023013003	</t>
  </si>
  <si>
    <t>沈碧华</t>
  </si>
  <si>
    <t xml:space="preserve">440823199708290340	</t>
  </si>
  <si>
    <t xml:space="preserve">15767626119	</t>
  </si>
  <si>
    <t>硕士研究生（学士学位名称：学硕</t>
  </si>
  <si>
    <t>环境化学</t>
  </si>
  <si>
    <t>福建省漳州市闽南师范大学</t>
  </si>
  <si>
    <t>363000</t>
  </si>
  <si>
    <t>2023-06-10</t>
  </si>
  <si>
    <t xml:space="preserve">20204406142000921	</t>
  </si>
  <si>
    <t xml:space="preserve">13428119509	</t>
  </si>
  <si>
    <t xml:space="preserve">2023013004	</t>
  </si>
  <si>
    <t>黄天珍</t>
  </si>
  <si>
    <t xml:space="preserve">440881199312182427	</t>
  </si>
  <si>
    <t xml:space="preserve">15766859863	</t>
  </si>
  <si>
    <t>广东省湛江市开发区盛邦家具建材市场</t>
  </si>
  <si>
    <t>2023.6.30</t>
  </si>
  <si>
    <t xml:space="preserve">20174406142001709	</t>
  </si>
  <si>
    <t xml:space="preserve">13729023901	</t>
  </si>
  <si>
    <t xml:space="preserve">2023013007	</t>
  </si>
  <si>
    <t>封欣慧</t>
  </si>
  <si>
    <t xml:space="preserve">150404199411016324	</t>
  </si>
  <si>
    <t xml:space="preserve">15645695970	</t>
  </si>
  <si>
    <t>学科教学(化学)</t>
  </si>
  <si>
    <t>内蒙古赤峰市</t>
  </si>
  <si>
    <t>广东省湛江市赤坎区恒大外滩小区</t>
  </si>
  <si>
    <t>524043</t>
  </si>
  <si>
    <t>广东省外（填写省份）:黑龙江</t>
  </si>
  <si>
    <t xml:space="preserve">15645697920	</t>
  </si>
  <si>
    <t xml:space="preserve">2023013008	</t>
  </si>
  <si>
    <t>黄碧</t>
  </si>
  <si>
    <t xml:space="preserve">440882199602261146	</t>
  </si>
  <si>
    <t xml:space="preserve">17827372737	</t>
  </si>
  <si>
    <t>硕士研究生（学士学位名称：教育硕士学位</t>
  </si>
  <si>
    <t>广东省雷州市西湖街道上坡新街314号</t>
  </si>
  <si>
    <t xml:space="preserve">20224406142002281	</t>
  </si>
  <si>
    <t xml:space="preserve">13542096888	</t>
  </si>
  <si>
    <t xml:space="preserve">2023013009	</t>
  </si>
  <si>
    <t>谢慧琪</t>
  </si>
  <si>
    <t xml:space="preserve">440881199608204189	</t>
  </si>
  <si>
    <t xml:space="preserve">18306642706	</t>
  </si>
  <si>
    <t>物理化学</t>
  </si>
  <si>
    <t>广东省湛江市廉江市</t>
  </si>
  <si>
    <t>广东省湛江市廉江市罗州街道龙塘路</t>
  </si>
  <si>
    <t xml:space="preserve">20213560042001137	</t>
  </si>
  <si>
    <t xml:space="preserve">13543543559	</t>
  </si>
  <si>
    <t xml:space="preserve">2023013010	</t>
  </si>
  <si>
    <t>莫小洁</t>
  </si>
  <si>
    <t xml:space="preserve">440804199711061128	</t>
  </si>
  <si>
    <t xml:space="preserve">15813394149	</t>
  </si>
  <si>
    <t>广东省湛江市坡头区龙头</t>
  </si>
  <si>
    <t>52454</t>
  </si>
  <si>
    <t>2023-7-1</t>
  </si>
  <si>
    <t xml:space="preserve">2024406142000182	</t>
  </si>
  <si>
    <t xml:space="preserve">13413603177	</t>
  </si>
  <si>
    <t xml:space="preserve">2023013011	</t>
  </si>
  <si>
    <t>梁舒婷</t>
  </si>
  <si>
    <t xml:space="preserve">440804199804170542	</t>
  </si>
  <si>
    <t xml:space="preserve">18320390552	</t>
  </si>
  <si>
    <t>齐齐哈尔大学</t>
  </si>
  <si>
    <t>硕士研究生（学士学位名称：教育专业硕士</t>
  </si>
  <si>
    <t>广东省湛江市坡头区</t>
  </si>
  <si>
    <t>524059</t>
  </si>
  <si>
    <t xml:space="preserve">20212320142000679	</t>
  </si>
  <si>
    <t>2023014</t>
  </si>
  <si>
    <t>第七组|高中化学|014</t>
  </si>
  <si>
    <t xml:space="preserve">2023014001	</t>
  </si>
  <si>
    <t>黄柳珊</t>
  </si>
  <si>
    <t xml:space="preserve">440804199801011327	</t>
  </si>
  <si>
    <t xml:space="preserve">15816038261	</t>
  </si>
  <si>
    <t>硕士研究生（学士学位名称：硕士</t>
  </si>
  <si>
    <t>华南师范大学大学城校区生活北区</t>
  </si>
  <si>
    <t>516000</t>
  </si>
  <si>
    <t xml:space="preserve">20214400342001732	</t>
  </si>
  <si>
    <t xml:space="preserve">13828239570	</t>
  </si>
  <si>
    <t xml:space="preserve">2023014002	</t>
  </si>
  <si>
    <t>邓韵平</t>
  </si>
  <si>
    <t>高中历史教师</t>
  </si>
  <si>
    <t xml:space="preserve">440823199801265625	</t>
  </si>
  <si>
    <t xml:space="preserve">13413630081	</t>
  </si>
  <si>
    <t>学科教学（历史）</t>
  </si>
  <si>
    <t>广东省湛江市赤坎区南桥街道陈屋港村</t>
  </si>
  <si>
    <t>524034</t>
  </si>
  <si>
    <t xml:space="preserve">13729178360	</t>
  </si>
  <si>
    <t>2023015</t>
  </si>
  <si>
    <t>第八组|高中历史|015</t>
  </si>
  <si>
    <t xml:space="preserve">2023015001	</t>
  </si>
  <si>
    <t>李观铭</t>
  </si>
  <si>
    <t>高中地理教师</t>
  </si>
  <si>
    <t xml:space="preserve">440982199810124109	</t>
  </si>
  <si>
    <t xml:space="preserve">13133810956	</t>
  </si>
  <si>
    <t>江西师范大学</t>
  </si>
  <si>
    <t>学科教学（地理）</t>
  </si>
  <si>
    <t>广东省化州市</t>
  </si>
  <si>
    <t>广东省化州市杨梅镇竹根园村</t>
  </si>
  <si>
    <t>525129</t>
  </si>
  <si>
    <t xml:space="preserve">20213600242001661	</t>
  </si>
  <si>
    <t>高中地理</t>
  </si>
  <si>
    <t xml:space="preserve">15918091289	</t>
  </si>
  <si>
    <t>2023017</t>
  </si>
  <si>
    <t>第八组|高中地理|017</t>
  </si>
  <si>
    <t xml:space="preserve">2023017001	</t>
  </si>
  <si>
    <t>许江燕</t>
  </si>
  <si>
    <t xml:space="preserve">440823199610301224	</t>
  </si>
  <si>
    <t xml:space="preserve">17765656529	</t>
  </si>
  <si>
    <t>衡阳师范学院</t>
  </si>
  <si>
    <t>硕士研究生（学士学位名称：人文地理学</t>
  </si>
  <si>
    <t>人文地理学</t>
  </si>
  <si>
    <t>广东省湛江市黄略镇许屋村建新路</t>
  </si>
  <si>
    <t>2023-6-30</t>
  </si>
  <si>
    <t xml:space="preserve">15816018182	</t>
  </si>
  <si>
    <t xml:space="preserve">2023017002	</t>
  </si>
  <si>
    <t>柯伟倩</t>
  </si>
  <si>
    <t>高中生物</t>
  </si>
  <si>
    <t xml:space="preserve">440823199611105727	</t>
  </si>
  <si>
    <t xml:space="preserve">18229777780	</t>
  </si>
  <si>
    <t>硕士研究生（学士学位名称：生态学</t>
  </si>
  <si>
    <t>生态学</t>
  </si>
  <si>
    <t>广州市天河区华南师范大学南区驿站</t>
  </si>
  <si>
    <t>510631</t>
  </si>
  <si>
    <t>未取得，原因：:未面试</t>
  </si>
  <si>
    <t>广东省外（填写省份）:湖南</t>
  </si>
  <si>
    <t xml:space="preserve">15976827877	</t>
  </si>
  <si>
    <t>2023019</t>
  </si>
  <si>
    <t>第七组|高中生物|019</t>
  </si>
  <si>
    <t xml:space="preserve">2023019001	</t>
  </si>
  <si>
    <t>揭茵</t>
  </si>
  <si>
    <t>高中生物教师</t>
  </si>
  <si>
    <t xml:space="preserve">440881199610130027	</t>
  </si>
  <si>
    <t xml:space="preserve">18320488896	</t>
  </si>
  <si>
    <t>广东海洋大学</t>
  </si>
  <si>
    <t>硕士研究生（学士学位名称：理学硕士</t>
  </si>
  <si>
    <t>作物遗传育种</t>
  </si>
  <si>
    <t>广东省湛江市麻章区海大路1号</t>
  </si>
  <si>
    <t xml:space="preserve">15975956880	</t>
  </si>
  <si>
    <t>2023020</t>
  </si>
  <si>
    <t>赵亚文</t>
  </si>
  <si>
    <t xml:space="preserve">412728199512066024	</t>
  </si>
  <si>
    <t xml:space="preserve">18336138058	</t>
  </si>
  <si>
    <t>遗传学</t>
  </si>
  <si>
    <t>河南省周口市</t>
  </si>
  <si>
    <t>466300</t>
  </si>
  <si>
    <t>2023-06-25</t>
  </si>
  <si>
    <t>广东省外（填写省份）:河南省</t>
  </si>
  <si>
    <t>第七组|高中生物|020</t>
  </si>
  <si>
    <t xml:space="preserve">2023020001	</t>
  </si>
  <si>
    <t>李鸿添</t>
  </si>
  <si>
    <t xml:space="preserve">440582199911052915	</t>
  </si>
  <si>
    <t xml:space="preserve">17875837539	</t>
  </si>
  <si>
    <t>硕士研究生（学士学位名称：教育学专业硕士</t>
  </si>
  <si>
    <t>学科教学（生物）</t>
  </si>
  <si>
    <t>广东省汕头市</t>
  </si>
  <si>
    <t>未取得，原因：:学校免试，可保证入职前取得</t>
  </si>
  <si>
    <t>高中生物学</t>
  </si>
  <si>
    <t xml:space="preserve">19525133367	</t>
  </si>
  <si>
    <t>2023021</t>
  </si>
  <si>
    <t>第七组|高中生物|021</t>
  </si>
  <si>
    <t xml:space="preserve">2023021001	</t>
  </si>
  <si>
    <t>洪好纳</t>
  </si>
  <si>
    <t xml:space="preserve">440882199903070634	</t>
  </si>
  <si>
    <t xml:space="preserve">13671476031	</t>
  </si>
  <si>
    <t>华南农业大学</t>
  </si>
  <si>
    <t>硕士研究生（学士学位名称：理科硕士</t>
  </si>
  <si>
    <t>生物与医药</t>
  </si>
  <si>
    <t>广东省雷州市附城镇沙村89号101房</t>
  </si>
  <si>
    <t>2023-06</t>
  </si>
  <si>
    <t xml:space="preserve">2023021002	</t>
  </si>
  <si>
    <t>王晓咏</t>
  </si>
  <si>
    <t>高中心理教师</t>
  </si>
  <si>
    <t xml:space="preserve">440823199812034320	</t>
  </si>
  <si>
    <t xml:space="preserve">18719158281	</t>
  </si>
  <si>
    <t>硕士研究生（学士学位名称：理学学士</t>
  </si>
  <si>
    <t>应用心理</t>
  </si>
  <si>
    <t>广东省广州市天河区华南师范大学</t>
  </si>
  <si>
    <t>510635</t>
  </si>
  <si>
    <t xml:space="preserve">20213600242002032	</t>
  </si>
  <si>
    <t>高中心理健康教育</t>
  </si>
  <si>
    <t xml:space="preserve">13692362677	</t>
  </si>
  <si>
    <t>2023022</t>
  </si>
  <si>
    <t>第八组|高中心理|022</t>
  </si>
  <si>
    <t xml:space="preserve">2023022001	</t>
  </si>
  <si>
    <t>杨少云</t>
  </si>
  <si>
    <t>高中心理</t>
  </si>
  <si>
    <t xml:space="preserve">440923199503191248	</t>
  </si>
  <si>
    <t xml:space="preserve">15875089468	</t>
  </si>
  <si>
    <t>硕士研究生（学士学位名称：应用心理硕士</t>
  </si>
  <si>
    <t>广东省茂名市电白县</t>
  </si>
  <si>
    <t>广东省茂名市电白县电城镇海后村</t>
  </si>
  <si>
    <t>525400</t>
  </si>
  <si>
    <t>2023-06-24</t>
  </si>
  <si>
    <t>高中心理健康</t>
  </si>
  <si>
    <t xml:space="preserve">2023022002	</t>
  </si>
  <si>
    <t>李晶晶</t>
  </si>
  <si>
    <t>44080319960816152X</t>
  </si>
  <si>
    <t xml:space="preserve">13527806364	</t>
  </si>
  <si>
    <t>湛江市开发区园乐苑北53号</t>
  </si>
  <si>
    <t>524005</t>
  </si>
  <si>
    <t xml:space="preserve">20224501042005309	</t>
  </si>
  <si>
    <t xml:space="preserve">13602297186	</t>
  </si>
  <si>
    <t>第一组|初中语文|023</t>
  </si>
  <si>
    <t xml:space="preserve">2023023001	</t>
  </si>
  <si>
    <t xml:space="preserve">440882199412032764	</t>
  </si>
  <si>
    <t xml:space="preserve">15919660904	</t>
  </si>
  <si>
    <t>硕士研究生（学士学位名称：学科教学（语文）</t>
  </si>
  <si>
    <t>广东省雷州市唐家镇田西北村46号</t>
  </si>
  <si>
    <t>广东省湛江市霞山区人民大道中20号汇景豪庭</t>
  </si>
  <si>
    <t>2022-06-30</t>
  </si>
  <si>
    <t xml:space="preserve">20214400342002090	</t>
  </si>
  <si>
    <t>高中语文教师资格</t>
  </si>
  <si>
    <t xml:space="preserve">15900143911	</t>
  </si>
  <si>
    <t>吴彩冰</t>
  </si>
  <si>
    <t>初中数学教师</t>
  </si>
  <si>
    <t xml:space="preserve">440825200003060025	</t>
  </si>
  <si>
    <t xml:space="preserve">18007593419	</t>
  </si>
  <si>
    <t>本科（学士学位名称：理学学士学位</t>
  </si>
  <si>
    <t>数学与应用数学（师范）</t>
  </si>
  <si>
    <t>广东省湛江市徐闻县徐城街道健康路药材公司后恒源居</t>
  </si>
  <si>
    <t xml:space="preserve">2022443093322	</t>
  </si>
  <si>
    <t>初中数学</t>
  </si>
  <si>
    <t xml:space="preserve">13421742988	</t>
  </si>
  <si>
    <t>2023025</t>
  </si>
  <si>
    <t>第四组|初中数学|025</t>
  </si>
  <si>
    <t xml:space="preserve">2023025001	</t>
  </si>
  <si>
    <t>庞洁</t>
  </si>
  <si>
    <t xml:space="preserve">440804200004300826	</t>
  </si>
  <si>
    <t xml:space="preserve">18814263566	</t>
  </si>
  <si>
    <t>嘉应学院</t>
  </si>
  <si>
    <t>广东省湛江市坡头区乾塘镇四宜中村</t>
  </si>
  <si>
    <t>524061</t>
  </si>
  <si>
    <t xml:space="preserve">13434651231	</t>
  </si>
  <si>
    <t xml:space="preserve">2023025002	</t>
  </si>
  <si>
    <t>李思恩</t>
  </si>
  <si>
    <t xml:space="preserve">440823200010302069	</t>
  </si>
  <si>
    <t xml:space="preserve">15816008325	</t>
  </si>
  <si>
    <t>广东省湛江市遂溪县</t>
  </si>
  <si>
    <t>广东省湛江市遂溪县城月镇西坡村1088号</t>
  </si>
  <si>
    <t>524348</t>
  </si>
  <si>
    <t>未取得，原因：:参加学校校考</t>
  </si>
  <si>
    <t>高中数学</t>
  </si>
  <si>
    <t xml:space="preserve">17820149301	</t>
  </si>
  <si>
    <t xml:space="preserve">2023025003	</t>
  </si>
  <si>
    <t>袁天豪</t>
  </si>
  <si>
    <t xml:space="preserve">440823199908070617	</t>
  </si>
  <si>
    <t xml:space="preserve">13435210841	</t>
  </si>
  <si>
    <t>广州大学</t>
  </si>
  <si>
    <t>本科（学士学位名称：理学</t>
  </si>
  <si>
    <t>信息与计算科学</t>
  </si>
  <si>
    <t>广东湛江遂溪县</t>
  </si>
  <si>
    <t>未取得，原因：:最后一步面试5月份</t>
  </si>
  <si>
    <t xml:space="preserve">2023025004	</t>
  </si>
  <si>
    <t>蔡兰娟</t>
  </si>
  <si>
    <t xml:space="preserve">440882199707263922	</t>
  </si>
  <si>
    <t xml:space="preserve">15975947438	</t>
  </si>
  <si>
    <t>广东石油化工学院</t>
  </si>
  <si>
    <t>本科（学士学位名称：理科学士学位</t>
  </si>
  <si>
    <t>数学与应用数学</t>
  </si>
  <si>
    <t>广东省湛江市雷州市南兴镇黄麻上村</t>
  </si>
  <si>
    <t xml:space="preserve">19106650048	</t>
  </si>
  <si>
    <t xml:space="preserve">2023025005	</t>
  </si>
  <si>
    <t>李华连</t>
  </si>
  <si>
    <t xml:space="preserve">440804199901041742	</t>
  </si>
  <si>
    <t xml:space="preserve">15768356974	</t>
  </si>
  <si>
    <t>本科（学士学位名称：信息与计算科学</t>
  </si>
  <si>
    <t>广东省湛江市坡头区南三镇上永南村</t>
  </si>
  <si>
    <t>广东省湛江市霞山区民治西一路26号</t>
  </si>
  <si>
    <t xml:space="preserve">13543513194	</t>
  </si>
  <si>
    <t xml:space="preserve">2023025006	</t>
  </si>
  <si>
    <t>黄彩彬</t>
  </si>
  <si>
    <t>44088320010927114X</t>
  </si>
  <si>
    <t xml:space="preserve">18475918107	</t>
  </si>
  <si>
    <t>本科（学士学位名称：理学学士</t>
  </si>
  <si>
    <t>广东省吴川市</t>
  </si>
  <si>
    <t>广东省湛江市吴川市长岐镇</t>
  </si>
  <si>
    <t>524500</t>
  </si>
  <si>
    <t xml:space="preserve">2022443093345	</t>
  </si>
  <si>
    <t xml:space="preserve">13692497194	</t>
  </si>
  <si>
    <t>2023026</t>
  </si>
  <si>
    <t>第四组|初中数学|026</t>
  </si>
  <si>
    <t xml:space="preserve">2023026001	</t>
  </si>
  <si>
    <t>林思彤</t>
  </si>
  <si>
    <t xml:space="preserve">440802200007230023	</t>
  </si>
  <si>
    <t xml:space="preserve">13590053807	</t>
  </si>
  <si>
    <t>五邑大学</t>
  </si>
  <si>
    <t>广东省江门市蓬江区五邑大学</t>
  </si>
  <si>
    <t>529020</t>
  </si>
  <si>
    <t>2023—06—30</t>
  </si>
  <si>
    <t xml:space="preserve">13729113198	</t>
  </si>
  <si>
    <t xml:space="preserve">2023026002	</t>
  </si>
  <si>
    <t>谢海花</t>
  </si>
  <si>
    <t xml:space="preserve">440882199610055828	</t>
  </si>
  <si>
    <t xml:space="preserve">19566283283	</t>
  </si>
  <si>
    <t>广东省湛江市赤坎区寸金街道寸金路29号</t>
  </si>
  <si>
    <t>未取得，原因：:已通过高中数学资格校考，为认定</t>
  </si>
  <si>
    <t xml:space="preserve">18218376475	</t>
  </si>
  <si>
    <t xml:space="preserve">2023026003	</t>
  </si>
  <si>
    <t>陈钦祥</t>
  </si>
  <si>
    <t xml:space="preserve">440823199909152454	</t>
  </si>
  <si>
    <t xml:space="preserve">18475788845	</t>
  </si>
  <si>
    <t>湛江市霞山区新澳城市花园二期</t>
  </si>
  <si>
    <t>2022-06-20</t>
  </si>
  <si>
    <t xml:space="preserve">20224406141002313	</t>
  </si>
  <si>
    <t xml:space="preserve">2023026004	</t>
  </si>
  <si>
    <t>林淼婷</t>
  </si>
  <si>
    <t xml:space="preserve">440882200009305422	</t>
  </si>
  <si>
    <t xml:space="preserve">18875969548	</t>
  </si>
  <si>
    <t>惠州学院</t>
  </si>
  <si>
    <t>本科（学士学位名称：数学与应用数学</t>
  </si>
  <si>
    <t>广东省湛江市雷州市全茂大道西三横路096号对面</t>
  </si>
  <si>
    <t xml:space="preserve">13724789607	</t>
  </si>
  <si>
    <t xml:space="preserve">2023026005	</t>
  </si>
  <si>
    <t>陈其冰</t>
  </si>
  <si>
    <t xml:space="preserve">440801199808292679	</t>
  </si>
  <si>
    <t xml:space="preserve">18933807730	</t>
  </si>
  <si>
    <t>广东省湛江市市辖区东山镇北边村98号</t>
  </si>
  <si>
    <t>524076</t>
  </si>
  <si>
    <t xml:space="preserve">2023026006	</t>
  </si>
  <si>
    <t>李婉桦</t>
  </si>
  <si>
    <t xml:space="preserve">445321199801143163	</t>
  </si>
  <si>
    <t xml:space="preserve">15767629519	</t>
  </si>
  <si>
    <t>长春师范大学</t>
  </si>
  <si>
    <t>硕士研究生（学士学位名称：软件工程学士学位</t>
  </si>
  <si>
    <t>软件工程</t>
  </si>
  <si>
    <t>广东省云浮市</t>
  </si>
  <si>
    <t>广东省云浮市新兴县太平镇禤村</t>
  </si>
  <si>
    <t>527423</t>
  </si>
  <si>
    <t>2023-7-31</t>
  </si>
  <si>
    <t xml:space="preserve">20224413942000133	</t>
  </si>
  <si>
    <t xml:space="preserve">13143585535	</t>
  </si>
  <si>
    <t xml:space="preserve">2023026007	</t>
  </si>
  <si>
    <t>袁秋婷</t>
  </si>
  <si>
    <t xml:space="preserve">440882200009278823	</t>
  </si>
  <si>
    <t xml:space="preserve">15766578175	</t>
  </si>
  <si>
    <t>本科（学士学位名称：数学与系统科学学院数学与应用数学(师范)专业</t>
  </si>
  <si>
    <t>数学与应用数学(师范)</t>
  </si>
  <si>
    <t>广东省湛江市雷州市金满堂楼</t>
  </si>
  <si>
    <t>2323-06-30</t>
  </si>
  <si>
    <t xml:space="preserve">2022444094486	</t>
  </si>
  <si>
    <t xml:space="preserve">17666048867	</t>
  </si>
  <si>
    <t xml:space="preserve">2023026008	</t>
  </si>
  <si>
    <t>蔡尚宏</t>
  </si>
  <si>
    <t>6.湛江市第十七中学</t>
  </si>
  <si>
    <t>44172320011202611X</t>
  </si>
  <si>
    <t xml:space="preserve">15218159076	</t>
  </si>
  <si>
    <t>广东省阳江市</t>
  </si>
  <si>
    <t>广东省阳江市阳东区红丰镇塘围</t>
  </si>
  <si>
    <t>529500</t>
  </si>
  <si>
    <t xml:space="preserve">2022443093344	</t>
  </si>
  <si>
    <t>2023027</t>
  </si>
  <si>
    <t>第四组|初中数学|027</t>
  </si>
  <si>
    <t xml:space="preserve">2023027001	</t>
  </si>
  <si>
    <t>何咏怡</t>
  </si>
  <si>
    <t xml:space="preserve">440801200103042923	</t>
  </si>
  <si>
    <t xml:space="preserve">13078216407	</t>
  </si>
  <si>
    <t>数学与应用数学(师范）</t>
  </si>
  <si>
    <t>广东省湛江市赤坎区海田路128号</t>
  </si>
  <si>
    <t xml:space="preserve">13421714081	</t>
  </si>
  <si>
    <t xml:space="preserve">2023027002	</t>
  </si>
  <si>
    <t>符丽娟</t>
  </si>
  <si>
    <t xml:space="preserve">440882200005103727	</t>
  </si>
  <si>
    <t xml:space="preserve">18312807816	</t>
  </si>
  <si>
    <t>广东省雷州市企水镇英楼村</t>
  </si>
  <si>
    <t>524257</t>
  </si>
  <si>
    <t>2023-06-16</t>
  </si>
  <si>
    <t xml:space="preserve">13660478272	</t>
  </si>
  <si>
    <t xml:space="preserve">2023027003	</t>
  </si>
  <si>
    <t>柯锦飞</t>
  </si>
  <si>
    <t>44088219930606122X</t>
  </si>
  <si>
    <t xml:space="preserve">13421725112	</t>
  </si>
  <si>
    <t>韩山师范学院</t>
  </si>
  <si>
    <t>本科（学士学位名称：数学与应用数学学士学位</t>
  </si>
  <si>
    <t>广东省湛江市雷州市白沙镇官村17号</t>
  </si>
  <si>
    <t xml:space="preserve">20184406632000459	</t>
  </si>
  <si>
    <t xml:space="preserve">15913520010	</t>
  </si>
  <si>
    <t xml:space="preserve">2023027004	</t>
  </si>
  <si>
    <t>周翠云</t>
  </si>
  <si>
    <t xml:space="preserve">440882199906185744	</t>
  </si>
  <si>
    <t xml:space="preserve">18475949636	</t>
  </si>
  <si>
    <t>本科（学士学位名称：理科学士</t>
  </si>
  <si>
    <t>广东省湛江市雷州市</t>
  </si>
  <si>
    <t>广东省湛江市雷州市东里镇</t>
  </si>
  <si>
    <t>524242</t>
  </si>
  <si>
    <t xml:space="preserve">15218074932	</t>
  </si>
  <si>
    <t xml:space="preserve">2023027005	</t>
  </si>
  <si>
    <t>欧兆全</t>
  </si>
  <si>
    <t xml:space="preserve">440882199808138311	</t>
  </si>
  <si>
    <t xml:space="preserve">13790997965	</t>
  </si>
  <si>
    <t>本科（学士学位名称：数学与应用数学学位</t>
  </si>
  <si>
    <t>广东省湛江市雷州市龙门镇火炬农场</t>
  </si>
  <si>
    <t>524259</t>
  </si>
  <si>
    <t>未取得，原因：:还在认定，校考第二批认定</t>
  </si>
  <si>
    <t xml:space="preserve">13435213905	</t>
  </si>
  <si>
    <t xml:space="preserve">2023027006	</t>
  </si>
  <si>
    <t>李杏燕</t>
  </si>
  <si>
    <t xml:space="preserve">440883200012073542	</t>
  </si>
  <si>
    <t xml:space="preserve">18820646703	</t>
  </si>
  <si>
    <t>本科（学士学位名称：数学与应用数学（师范）学士</t>
  </si>
  <si>
    <t>广东省吴川市黄坡镇平泽下垌村31号</t>
  </si>
  <si>
    <t>524563</t>
  </si>
  <si>
    <t>未取得，原因：:学校正在免试认定中</t>
  </si>
  <si>
    <t xml:space="preserve">18666725383	</t>
  </si>
  <si>
    <t xml:space="preserve">2023027007	</t>
  </si>
  <si>
    <t>唐晓娟</t>
  </si>
  <si>
    <t>初中英语教师</t>
  </si>
  <si>
    <t xml:space="preserve">440882199605014423	</t>
  </si>
  <si>
    <t xml:space="preserve">15914480418	</t>
  </si>
  <si>
    <t>广东省湛江市霞山区保利原景花园</t>
  </si>
  <si>
    <t xml:space="preserve">20214406932000051	</t>
  </si>
  <si>
    <t xml:space="preserve">13659744391	</t>
  </si>
  <si>
    <t>2023028</t>
  </si>
  <si>
    <t>第六组|初中英语|028</t>
  </si>
  <si>
    <t xml:space="preserve">2023028001	</t>
  </si>
  <si>
    <t>李茵婷</t>
  </si>
  <si>
    <t xml:space="preserve">440823199906185648	</t>
  </si>
  <si>
    <t xml:space="preserve">15767588086	</t>
  </si>
  <si>
    <t>湛江市遂溪县站南路中信华庭</t>
  </si>
  <si>
    <t xml:space="preserve">20224400342001563	</t>
  </si>
  <si>
    <t xml:space="preserve">13531138776	</t>
  </si>
  <si>
    <t xml:space="preserve">2023028002	</t>
  </si>
  <si>
    <t>冯水珍</t>
  </si>
  <si>
    <t xml:space="preserve">440811199408062383	</t>
  </si>
  <si>
    <t xml:space="preserve">13822551041	</t>
  </si>
  <si>
    <t>佛山科学技术学院</t>
  </si>
  <si>
    <t>广东省湛江市麻章区民乐东街</t>
  </si>
  <si>
    <t>524094</t>
  </si>
  <si>
    <t>是2023-06-30</t>
  </si>
  <si>
    <t xml:space="preserve">13189689970	</t>
  </si>
  <si>
    <t xml:space="preserve">2023028003	</t>
  </si>
  <si>
    <t>刘付亿红</t>
  </si>
  <si>
    <t>初中道德与法治教师</t>
  </si>
  <si>
    <t xml:space="preserve">440982200009025389	</t>
  </si>
  <si>
    <t xml:space="preserve">18813356305	</t>
  </si>
  <si>
    <t>本科（学士学位名称：法学学士</t>
  </si>
  <si>
    <t>思想政治教育</t>
  </si>
  <si>
    <t>广东省湛江市赤坎区寸金街道寸金五横路燕绅公寓</t>
  </si>
  <si>
    <t>524033</t>
  </si>
  <si>
    <t>2022-06-16</t>
  </si>
  <si>
    <t xml:space="preserve">20224406142000722	</t>
  </si>
  <si>
    <t xml:space="preserve">13690765319	</t>
  </si>
  <si>
    <t>2023029</t>
  </si>
  <si>
    <t>第八组|初中道德与法制|029</t>
  </si>
  <si>
    <t xml:space="preserve">2023029001	</t>
  </si>
  <si>
    <t>郭蓝英</t>
  </si>
  <si>
    <t xml:space="preserve">440803200101201524	</t>
  </si>
  <si>
    <t xml:space="preserve">13005638062	</t>
  </si>
  <si>
    <t>广东省湛江市霞山区椹川大道中九号六栋101房</t>
  </si>
  <si>
    <t xml:space="preserve">2022444095388	</t>
  </si>
  <si>
    <t>高中政治</t>
  </si>
  <si>
    <t xml:space="preserve">13531082602	</t>
  </si>
  <si>
    <t xml:space="preserve">2023029002	</t>
  </si>
  <si>
    <t>叶菀晴</t>
  </si>
  <si>
    <t>初中道德与法治</t>
  </si>
  <si>
    <t xml:space="preserve">440923200010247544	</t>
  </si>
  <si>
    <t xml:space="preserve">18318686093	</t>
  </si>
  <si>
    <t>广东省茂名市电白区</t>
  </si>
  <si>
    <t xml:space="preserve">2022444051682	</t>
  </si>
  <si>
    <t xml:space="preserve">13413372628	</t>
  </si>
  <si>
    <t xml:space="preserve">2023029003	</t>
  </si>
  <si>
    <t>谢颖芝</t>
  </si>
  <si>
    <t>44088120010707414X</t>
  </si>
  <si>
    <t xml:space="preserve">18319345615	</t>
  </si>
  <si>
    <t>本科（学士学位名称：法学学位</t>
  </si>
  <si>
    <t>思想政治教育专业</t>
  </si>
  <si>
    <t>广东省岭南师范学院</t>
  </si>
  <si>
    <t xml:space="preserve">15975940622	</t>
  </si>
  <si>
    <t xml:space="preserve">2023029004	</t>
  </si>
  <si>
    <t>邓艳珍</t>
  </si>
  <si>
    <t xml:space="preserve">440883200004025022	</t>
  </si>
  <si>
    <t xml:space="preserve">15975606778	</t>
  </si>
  <si>
    <t>本科（学士学位名称：文学士</t>
  </si>
  <si>
    <t>广东省湛江市吴川市振文镇邓家坉村</t>
  </si>
  <si>
    <t>524573</t>
  </si>
  <si>
    <t>高中思想政治教育</t>
  </si>
  <si>
    <t xml:space="preserve">13694256708	</t>
  </si>
  <si>
    <t xml:space="preserve">2023029005	</t>
  </si>
  <si>
    <t>黄冠莹</t>
  </si>
  <si>
    <t xml:space="preserve">440882200207203320	</t>
  </si>
  <si>
    <t xml:space="preserve">15812302871	</t>
  </si>
  <si>
    <t>广东省湛江市雷州市纪家镇后塘村</t>
  </si>
  <si>
    <t>高中思想政治</t>
  </si>
  <si>
    <t xml:space="preserve">13620442984	</t>
  </si>
  <si>
    <t xml:space="preserve">2023029006	</t>
  </si>
  <si>
    <t>梁汉华</t>
  </si>
  <si>
    <t>7.湛江市第九中学</t>
  </si>
  <si>
    <t>初中物理教师</t>
  </si>
  <si>
    <t xml:space="preserve">440881200002231057	</t>
  </si>
  <si>
    <t xml:space="preserve">18476616280	</t>
  </si>
  <si>
    <t>物理学</t>
  </si>
  <si>
    <t>广东省廉江市石城镇官埇村四队55号</t>
  </si>
  <si>
    <t>未取得，原因：:学校还未发教师认定证书</t>
  </si>
  <si>
    <t>初中物理</t>
  </si>
  <si>
    <t xml:space="preserve">13543500896	</t>
  </si>
  <si>
    <t>2023030</t>
  </si>
  <si>
    <t>第七组|初中物理|030</t>
  </si>
  <si>
    <t xml:space="preserve">2023030001	</t>
  </si>
  <si>
    <t>吴美莹</t>
  </si>
  <si>
    <t xml:space="preserve">440825200003212383	</t>
  </si>
  <si>
    <t xml:space="preserve">15766248771	</t>
  </si>
  <si>
    <t>东南大学</t>
  </si>
  <si>
    <t>应用物理学</t>
  </si>
  <si>
    <t>江苏省南京市江宁区秣陵街道东南大学九龙湖校区梅园</t>
  </si>
  <si>
    <t>211102</t>
  </si>
  <si>
    <t>未取得，原因：:面试暂没考试</t>
  </si>
  <si>
    <t xml:space="preserve">19128044373	</t>
  </si>
  <si>
    <t xml:space="preserve">2023030002	</t>
  </si>
  <si>
    <t>许杰伦</t>
  </si>
  <si>
    <t xml:space="preserve">445224200010101214	</t>
  </si>
  <si>
    <t xml:space="preserve">17825267868	</t>
  </si>
  <si>
    <t>本科（学士学位名称：理学士</t>
  </si>
  <si>
    <t>物理学（师范）</t>
  </si>
  <si>
    <t>广东省揭阳市</t>
  </si>
  <si>
    <t>广东省揭阳市惠来县葵馨豪庭</t>
  </si>
  <si>
    <t>515200</t>
  </si>
  <si>
    <t xml:space="preserve">13592926089	</t>
  </si>
  <si>
    <t xml:space="preserve">2023030003	</t>
  </si>
  <si>
    <t>黎育宁</t>
  </si>
  <si>
    <t>初中化学教师</t>
  </si>
  <si>
    <t xml:space="preserve">440802199901180416	</t>
  </si>
  <si>
    <t xml:space="preserve">15382624474	</t>
  </si>
  <si>
    <t>本科（学士学位名称：工学学士</t>
  </si>
  <si>
    <t>应用化学</t>
  </si>
  <si>
    <t>湛江市赤坎区海北路43号</t>
  </si>
  <si>
    <t>2023-06-01</t>
  </si>
  <si>
    <t xml:space="preserve">13702479506	</t>
  </si>
  <si>
    <t>2023031</t>
  </si>
  <si>
    <t>第九组|初中化学|031</t>
  </si>
  <si>
    <t xml:space="preserve">2023031001	</t>
  </si>
  <si>
    <t>陈若冰</t>
  </si>
  <si>
    <t xml:space="preserve">440882200006058825	</t>
  </si>
  <si>
    <t xml:space="preserve">13413659020	</t>
  </si>
  <si>
    <t>广东省湛江市赤坎区寸金路47号24幢801</t>
  </si>
  <si>
    <t xml:space="preserve">20224406142002215	</t>
  </si>
  <si>
    <t xml:space="preserve">13421714244	</t>
  </si>
  <si>
    <t xml:space="preserve">2023031002	</t>
  </si>
  <si>
    <t>周李敏</t>
  </si>
  <si>
    <t xml:space="preserve">440882199708071869	</t>
  </si>
  <si>
    <t xml:space="preserve">18820675472	</t>
  </si>
  <si>
    <t>温州大学</t>
  </si>
  <si>
    <t>硕士研究生（学士学位名称：化学硕士研究生</t>
  </si>
  <si>
    <t xml:space="preserve">20204406142000655	</t>
  </si>
  <si>
    <t xml:space="preserve">18820639681	</t>
  </si>
  <si>
    <t xml:space="preserve">2023031003	</t>
  </si>
  <si>
    <t>谢子豪</t>
  </si>
  <si>
    <t xml:space="preserve">360103200009061217	</t>
  </si>
  <si>
    <t xml:space="preserve">15018586688	</t>
  </si>
  <si>
    <t>湛江市霞山区城市美林1002房</t>
  </si>
  <si>
    <t xml:space="preserve">18719107888	</t>
  </si>
  <si>
    <t xml:space="preserve">2023031004	</t>
  </si>
  <si>
    <t>梁敏娴</t>
  </si>
  <si>
    <t xml:space="preserve">440811199811260662	</t>
  </si>
  <si>
    <t xml:space="preserve">18318121827	</t>
  </si>
  <si>
    <t>硕士研究生（学士学位名称：教育学</t>
  </si>
  <si>
    <t>广东省湛江市麻章区麻章镇</t>
  </si>
  <si>
    <t xml:space="preserve">20214400342004387	</t>
  </si>
  <si>
    <t xml:space="preserve">15625123593	</t>
  </si>
  <si>
    <t xml:space="preserve">2023031005	</t>
  </si>
  <si>
    <t>刘文慧</t>
  </si>
  <si>
    <t xml:space="preserve">440881200004281648	</t>
  </si>
  <si>
    <t xml:space="preserve">18476471012	</t>
  </si>
  <si>
    <t>化学（师范）</t>
  </si>
  <si>
    <t>广东省湛江市廉江市吉水镇塘肚村58号</t>
  </si>
  <si>
    <t>524471</t>
  </si>
  <si>
    <t>未取得，原因：:已通过学校免试师范认定</t>
  </si>
  <si>
    <t xml:space="preserve">2023031006	</t>
  </si>
  <si>
    <t>李秋颖</t>
  </si>
  <si>
    <t>8.湛江市第二十五中学</t>
  </si>
  <si>
    <t xml:space="preserve">440883199909291960	</t>
  </si>
  <si>
    <t xml:space="preserve">18475799538	</t>
  </si>
  <si>
    <t>广东省湛江市吴川市樟铺镇塘口金头山村49号</t>
  </si>
  <si>
    <t xml:space="preserve">15398933399	</t>
  </si>
  <si>
    <t>2023032</t>
  </si>
  <si>
    <t>第九组|初中化学|032</t>
  </si>
  <si>
    <t xml:space="preserve">2023032001	</t>
  </si>
  <si>
    <t>黄诗涵</t>
  </si>
  <si>
    <t>初中地理教师</t>
  </si>
  <si>
    <t xml:space="preserve">440823199801190360	</t>
  </si>
  <si>
    <t xml:space="preserve">13692336734	</t>
  </si>
  <si>
    <t>地理科学</t>
  </si>
  <si>
    <t>广东省湛江市遂溪县遂城镇黄沙水村692号</t>
  </si>
  <si>
    <t>广东省湛江市遂溪县遂城镇河滨豪庭腾云居1104</t>
  </si>
  <si>
    <t xml:space="preserve">20224406142001634	</t>
  </si>
  <si>
    <t>高中地理教师资格证</t>
  </si>
  <si>
    <t xml:space="preserve">13435225055	</t>
  </si>
  <si>
    <t>2023033</t>
  </si>
  <si>
    <t>第九组|初中地理|033</t>
  </si>
  <si>
    <t xml:space="preserve">2023033001	</t>
  </si>
  <si>
    <t>周晓璐</t>
  </si>
  <si>
    <t xml:space="preserve">440801200107260020	</t>
  </si>
  <si>
    <t xml:space="preserve">13763030163	</t>
  </si>
  <si>
    <t>地理科学（师范）</t>
  </si>
  <si>
    <t>广东省湛江市赤坎区海滨大道北210号嘉庆苑</t>
  </si>
  <si>
    <t xml:space="preserve">19120509052	</t>
  </si>
  <si>
    <t xml:space="preserve">2023033002	</t>
  </si>
  <si>
    <t>陈诗婷</t>
  </si>
  <si>
    <t>初中地理</t>
  </si>
  <si>
    <t xml:space="preserve">440882200009192341	</t>
  </si>
  <si>
    <t xml:space="preserve">15361134675	</t>
  </si>
  <si>
    <t>广东湛江雷州</t>
  </si>
  <si>
    <t>2023.6.25</t>
  </si>
  <si>
    <t xml:space="preserve">13533298198	</t>
  </si>
  <si>
    <t xml:space="preserve">2023033003	</t>
  </si>
  <si>
    <t>陈婉妮</t>
  </si>
  <si>
    <t xml:space="preserve">440804200011111628	</t>
  </si>
  <si>
    <t xml:space="preserve">18898525539	</t>
  </si>
  <si>
    <t>本科（学士学位名称：理学学位</t>
  </si>
  <si>
    <t>广东省湛江市赤坎区民主街道沿江华庭</t>
  </si>
  <si>
    <t xml:space="preserve">13702728171	</t>
  </si>
  <si>
    <t xml:space="preserve">2023033004	</t>
  </si>
  <si>
    <t>苏杨颖</t>
  </si>
  <si>
    <t xml:space="preserve">440902200004290026	</t>
  </si>
  <si>
    <t xml:space="preserve">15014394825	</t>
  </si>
  <si>
    <t>广东省茂名市茂南区油城六路52号大院</t>
  </si>
  <si>
    <t>525000</t>
  </si>
  <si>
    <t xml:space="preserve">13592951739	</t>
  </si>
  <si>
    <t xml:space="preserve">2023033005	</t>
  </si>
  <si>
    <t>宁燕</t>
  </si>
  <si>
    <t xml:space="preserve">440883200002053249	</t>
  </si>
  <si>
    <t xml:space="preserve">15767395491	</t>
  </si>
  <si>
    <t>广东省湛江市吴川市塘缀镇明村</t>
  </si>
  <si>
    <t>524568</t>
  </si>
  <si>
    <t>未取得，原因：:师范免试认定公示期</t>
  </si>
  <si>
    <t xml:space="preserve">15900189121	</t>
  </si>
  <si>
    <t xml:space="preserve">2023033006	</t>
  </si>
  <si>
    <t>翁伟娜</t>
  </si>
  <si>
    <t xml:space="preserve">440582199903275844	</t>
  </si>
  <si>
    <t xml:space="preserve">13729265722	</t>
  </si>
  <si>
    <t>广东省广州市番禺区小谷围街道广州大学城中环西路230号</t>
  </si>
  <si>
    <t>510006</t>
  </si>
  <si>
    <t>未取得，原因：:师范生面试认定已合格，正处于公示期</t>
  </si>
  <si>
    <t xml:space="preserve">13876332853	</t>
  </si>
  <si>
    <t xml:space="preserve">2023033007	</t>
  </si>
  <si>
    <t>孙敏</t>
  </si>
  <si>
    <t xml:space="preserve">341221199508057861	</t>
  </si>
  <si>
    <t xml:space="preserve">15610573775	</t>
  </si>
  <si>
    <t>青岛大学</t>
  </si>
  <si>
    <t>硕士研究生（学士学位名称：学科地理硕士</t>
  </si>
  <si>
    <t>学科教学地理</t>
  </si>
  <si>
    <t>安徽省阜阳市</t>
  </si>
  <si>
    <t>山东省青岛市青岛大学</t>
  </si>
  <si>
    <t>266100</t>
  </si>
  <si>
    <t xml:space="preserve">20223701242000548	</t>
  </si>
  <si>
    <t>广东省外（填写省份）:山东省</t>
  </si>
  <si>
    <t xml:space="preserve">13865350806	</t>
  </si>
  <si>
    <t xml:space="preserve">2023033008	</t>
  </si>
  <si>
    <t>邓舒文</t>
  </si>
  <si>
    <t xml:space="preserve">440983199811240028	</t>
  </si>
  <si>
    <t xml:space="preserve">18476522398	</t>
  </si>
  <si>
    <t>地理科学(师范）</t>
  </si>
  <si>
    <t>广东省信宜市</t>
  </si>
  <si>
    <t>湛江市赤坎区平阳路4号</t>
  </si>
  <si>
    <t>2022-06-18</t>
  </si>
  <si>
    <t xml:space="preserve">20224406142001918	</t>
  </si>
  <si>
    <t>高级中学教师资格（地理）</t>
  </si>
  <si>
    <t xml:space="preserve">13437850683	</t>
  </si>
  <si>
    <t xml:space="preserve">2023033009	</t>
  </si>
  <si>
    <t>马佳仪</t>
  </si>
  <si>
    <t xml:space="preserve">445121200011304545	</t>
  </si>
  <si>
    <t xml:space="preserve">13360620639	</t>
  </si>
  <si>
    <t>广东省潮州市</t>
  </si>
  <si>
    <t>广东省惠州市惠州学院</t>
  </si>
  <si>
    <t>516007</t>
  </si>
  <si>
    <t>高中，地理</t>
  </si>
  <si>
    <t xml:space="preserve">13692040733	</t>
  </si>
  <si>
    <t xml:space="preserve">2023033010	</t>
  </si>
  <si>
    <t>李紫鹏</t>
  </si>
  <si>
    <t xml:space="preserve">442000200002277653	</t>
  </si>
  <si>
    <t xml:space="preserve">15302926175	</t>
  </si>
  <si>
    <t>本科（学士学位名称：理学类</t>
  </si>
  <si>
    <t>人文地理与城乡规划</t>
  </si>
  <si>
    <t>广东省佛山市</t>
  </si>
  <si>
    <t>广东省佛山市顺德区容桂街道容奇大道183号信德上城1座12B</t>
  </si>
  <si>
    <t>528300</t>
  </si>
  <si>
    <t>未取得，原因：:还未参加面试</t>
  </si>
  <si>
    <t xml:space="preserve">15914395049	</t>
  </si>
  <si>
    <t>2023034</t>
  </si>
  <si>
    <t>第九组|初中地理|034</t>
  </si>
  <si>
    <t xml:space="preserve">2023034001	</t>
  </si>
  <si>
    <t>苏文婷</t>
  </si>
  <si>
    <t xml:space="preserve">440803200010242929	</t>
  </si>
  <si>
    <t xml:space="preserve">18718200881	</t>
  </si>
  <si>
    <t>本科（学士学位名称：学士学位</t>
  </si>
  <si>
    <t>广东省湛江市霞山区椹川大道南76号</t>
  </si>
  <si>
    <t>未取得，原因：:学校专业认定需要毕业才能拿到证</t>
  </si>
  <si>
    <t xml:space="preserve">13828258802	</t>
  </si>
  <si>
    <t xml:space="preserve">2023034002	</t>
  </si>
  <si>
    <t>钟思敏</t>
  </si>
  <si>
    <t xml:space="preserve">441424200101163047	</t>
  </si>
  <si>
    <t xml:space="preserve">18475338768	</t>
  </si>
  <si>
    <t>广东省广州市番禺区小谷围街道广州大学城外环西路230号</t>
  </si>
  <si>
    <t>未取得，原因：:免试认定师范生，还在公示期</t>
  </si>
  <si>
    <t xml:space="preserve">13670843698	</t>
  </si>
  <si>
    <t xml:space="preserve">2023034003	</t>
  </si>
  <si>
    <t>张雯婷</t>
  </si>
  <si>
    <t xml:space="preserve">440902200102240428	</t>
  </si>
  <si>
    <t xml:space="preserve">13927504972	</t>
  </si>
  <si>
    <t>本科（学士学位名称：本科理科学士</t>
  </si>
  <si>
    <t>地理科学师范</t>
  </si>
  <si>
    <t>广东省茂名市茂南区高山镇上岭仔村治安亭126</t>
  </si>
  <si>
    <t xml:space="preserve">18802518982	</t>
  </si>
  <si>
    <t xml:space="preserve">2023034004	</t>
  </si>
  <si>
    <t>郑嘉仪</t>
  </si>
  <si>
    <t>初中地理教学</t>
  </si>
  <si>
    <t xml:space="preserve">440582200006191523	</t>
  </si>
  <si>
    <t>本科（学士学位名称：地理科学（师范）理学学士</t>
  </si>
  <si>
    <t>广东省惠州市惠城区演达大道46号惠州学院</t>
  </si>
  <si>
    <t xml:space="preserve">2023034005	</t>
  </si>
  <si>
    <t>郑翠平</t>
  </si>
  <si>
    <t>初中生物教师</t>
  </si>
  <si>
    <t xml:space="preserve">440823199602172426	</t>
  </si>
  <si>
    <t xml:space="preserve">13428100251	</t>
  </si>
  <si>
    <t>生物科学(师范)</t>
  </si>
  <si>
    <t>广东省湛江市赤坎区</t>
  </si>
  <si>
    <t>2021.7.1</t>
  </si>
  <si>
    <t xml:space="preserve">20214406142001280	</t>
  </si>
  <si>
    <t>高级中学生物教师资格证</t>
  </si>
  <si>
    <t xml:space="preserve">13078287231	</t>
  </si>
  <si>
    <t>2023035</t>
  </si>
  <si>
    <t>第九组|初中生物|035</t>
  </si>
  <si>
    <t>庞诗琪</t>
  </si>
  <si>
    <t xml:space="preserve">440804199902101129	</t>
  </si>
  <si>
    <t xml:space="preserve">17806755262	</t>
  </si>
  <si>
    <t>生物科学</t>
  </si>
  <si>
    <t>广东省湛江市坡头区南调街道金月湾花园</t>
  </si>
  <si>
    <t>5240000</t>
  </si>
  <si>
    <t>2023-06-20</t>
  </si>
  <si>
    <t xml:space="preserve">2023035001	</t>
  </si>
  <si>
    <t>莫翠婷</t>
  </si>
  <si>
    <t>44088120000208064X</t>
  </si>
  <si>
    <t xml:space="preserve">13828202510	</t>
  </si>
  <si>
    <t>广东省肇庆市肇庆学院</t>
  </si>
  <si>
    <t>526040</t>
  </si>
  <si>
    <t xml:space="preserve">13822574810	</t>
  </si>
  <si>
    <t xml:space="preserve">2023035002	</t>
  </si>
  <si>
    <t>李盈盈</t>
  </si>
  <si>
    <t xml:space="preserve">440982200109021908	</t>
  </si>
  <si>
    <t xml:space="preserve">18320603407	</t>
  </si>
  <si>
    <t>化州市化州碧桂园</t>
  </si>
  <si>
    <t>525100</t>
  </si>
  <si>
    <t xml:space="preserve">13622904512	</t>
  </si>
  <si>
    <t xml:space="preserve">2023035003	</t>
  </si>
  <si>
    <t>冯雅诗</t>
  </si>
  <si>
    <t xml:space="preserve">440883199909262668	</t>
  </si>
  <si>
    <t xml:space="preserve">18719168785	</t>
  </si>
  <si>
    <t>本科（学士学位名称：理科学位</t>
  </si>
  <si>
    <t>广东省湛江市吴川市塘尾街道川滘村</t>
  </si>
  <si>
    <t>524557</t>
  </si>
  <si>
    <t>2023-06-23</t>
  </si>
  <si>
    <t xml:space="preserve">15917564338	</t>
  </si>
  <si>
    <t xml:space="preserve">2023035004	</t>
  </si>
  <si>
    <t>黄淇仪</t>
  </si>
  <si>
    <t xml:space="preserve">440982200004255943	</t>
  </si>
  <si>
    <t xml:space="preserve">15915266747	</t>
  </si>
  <si>
    <t>广东省广州市海珠区新港中路351号</t>
  </si>
  <si>
    <t xml:space="preserve">2023035005	</t>
  </si>
  <si>
    <t>蔡佩密</t>
  </si>
  <si>
    <t xml:space="preserve">440882199810086207	</t>
  </si>
  <si>
    <t xml:space="preserve">13353001520	</t>
  </si>
  <si>
    <t>广东省雷州市英利镇</t>
  </si>
  <si>
    <t>524251</t>
  </si>
  <si>
    <t xml:space="preserve">18820249858	</t>
  </si>
  <si>
    <t xml:space="preserve">2023035006	</t>
  </si>
  <si>
    <t>蔡秀丽</t>
  </si>
  <si>
    <t xml:space="preserve">440882200009200647	</t>
  </si>
  <si>
    <t xml:space="preserve">13531070187	</t>
  </si>
  <si>
    <t>广东省湛江市雷州市附城镇卖鱼街</t>
  </si>
  <si>
    <t xml:space="preserve">14767352282	</t>
  </si>
  <si>
    <t>2023036</t>
  </si>
  <si>
    <t>第九组|初中生物|036</t>
  </si>
  <si>
    <t xml:space="preserve">2023036001	</t>
  </si>
  <si>
    <t>麦冬宇</t>
  </si>
  <si>
    <t xml:space="preserve">440823199811054928	</t>
  </si>
  <si>
    <t xml:space="preserve">18200860232	</t>
  </si>
  <si>
    <t>生物科学（师范）</t>
  </si>
  <si>
    <t>广东省湛江市遂溪县杨柑镇龙眼中学</t>
  </si>
  <si>
    <t>524386</t>
  </si>
  <si>
    <t xml:space="preserve">20224406142000583	</t>
  </si>
  <si>
    <t xml:space="preserve">13428110286	</t>
  </si>
  <si>
    <t xml:space="preserve">2023036002	</t>
  </si>
  <si>
    <t>郭朗琪</t>
  </si>
  <si>
    <t xml:space="preserve">440883200008030320	</t>
  </si>
  <si>
    <t xml:space="preserve">18320432209	</t>
  </si>
  <si>
    <t>广州大学城外环西路230号菊苑4-215</t>
  </si>
  <si>
    <t xml:space="preserve">13822508806	</t>
  </si>
  <si>
    <t xml:space="preserve">2023036003	</t>
  </si>
  <si>
    <t>黄泳琪</t>
  </si>
  <si>
    <t xml:space="preserve">440782200103115929	</t>
  </si>
  <si>
    <t xml:space="preserve">13726170711	</t>
  </si>
  <si>
    <t>广东省江门市</t>
  </si>
  <si>
    <t>广东省广州市海珠区新港中路赤岗街道351号</t>
  </si>
  <si>
    <t xml:space="preserve">13422554016	</t>
  </si>
  <si>
    <t xml:space="preserve">2023036004	</t>
  </si>
  <si>
    <t>郭美婷</t>
  </si>
  <si>
    <t xml:space="preserve">440883200103275027	</t>
  </si>
  <si>
    <t xml:space="preserve">18319095113	</t>
  </si>
  <si>
    <t>广东省肇庆市</t>
  </si>
  <si>
    <t>广东省肇庆市端州区肇庆学院学生宿舍</t>
  </si>
  <si>
    <t>526061</t>
  </si>
  <si>
    <t xml:space="preserve">13531101587	</t>
  </si>
  <si>
    <t xml:space="preserve">2023036005	</t>
  </si>
  <si>
    <t>陈菲</t>
  </si>
  <si>
    <t xml:space="preserve">440804200006070040	</t>
  </si>
  <si>
    <t xml:space="preserve">18898866747	</t>
  </si>
  <si>
    <t>广东省湛江市开发区城市假日E区</t>
  </si>
  <si>
    <t>524022</t>
  </si>
  <si>
    <t>2022.06</t>
  </si>
  <si>
    <t xml:space="preserve">13922088277	</t>
  </si>
  <si>
    <t xml:space="preserve">2023036006	</t>
  </si>
  <si>
    <t>彭清云</t>
  </si>
  <si>
    <t xml:space="preserve">440981199901065427	</t>
  </si>
  <si>
    <t xml:space="preserve">17819187513	</t>
  </si>
  <si>
    <t>广东省茂名市高州</t>
  </si>
  <si>
    <t>广东省茂名高州市潭头镇北兰村</t>
  </si>
  <si>
    <t>525233</t>
  </si>
  <si>
    <t xml:space="preserve">18027772256	</t>
  </si>
  <si>
    <t xml:space="preserve">2023036007	</t>
  </si>
  <si>
    <t>麦晓婷</t>
  </si>
  <si>
    <t>44088320010808262X</t>
  </si>
  <si>
    <t xml:space="preserve">18312684773	</t>
  </si>
  <si>
    <t>生物科学师范专业</t>
  </si>
  <si>
    <t>广东省广州市番禺区小谷围街道外环西路230号广州大学生活区</t>
  </si>
  <si>
    <t xml:space="preserve">13790956832	</t>
  </si>
  <si>
    <t xml:space="preserve">2023036008	</t>
  </si>
  <si>
    <t>李敏仪</t>
  </si>
  <si>
    <t xml:space="preserve">441226199904284041	</t>
  </si>
  <si>
    <t xml:space="preserve">14767717030	</t>
  </si>
  <si>
    <t>湛江市赤坎区盛和园1栋</t>
  </si>
  <si>
    <t>高中教师资格证（生物）</t>
  </si>
  <si>
    <t xml:space="preserve">13189334072	</t>
  </si>
  <si>
    <t xml:space="preserve">2023036009	</t>
  </si>
  <si>
    <t>苏国俊</t>
  </si>
  <si>
    <t xml:space="preserve">440823199910241411	</t>
  </si>
  <si>
    <t xml:space="preserve">13189330640	</t>
  </si>
  <si>
    <t>广东省湛江市麻章区太平镇</t>
  </si>
  <si>
    <t>2023-6</t>
  </si>
  <si>
    <t xml:space="preserve">15018040556	</t>
  </si>
  <si>
    <t xml:space="preserve">2023036010	</t>
  </si>
  <si>
    <t>许摇摇</t>
  </si>
  <si>
    <t xml:space="preserve">440921199810140421	</t>
  </si>
  <si>
    <t xml:space="preserve">15820175386	</t>
  </si>
  <si>
    <t>广东省信宜市东镇栗木木坡村</t>
  </si>
  <si>
    <t>525300</t>
  </si>
  <si>
    <t xml:space="preserve">20224407332000650	</t>
  </si>
  <si>
    <t xml:space="preserve">2023036011	</t>
  </si>
  <si>
    <t>黄静娴</t>
  </si>
  <si>
    <t xml:space="preserve">440882200101173020	</t>
  </si>
  <si>
    <t xml:space="preserve">15900178591	</t>
  </si>
  <si>
    <t>广东第二师范学院海珠校区</t>
  </si>
  <si>
    <t>510303</t>
  </si>
  <si>
    <t>2023-07-07</t>
  </si>
  <si>
    <t xml:space="preserve">18316737092	</t>
  </si>
  <si>
    <t xml:space="preserve">2023036012	</t>
  </si>
  <si>
    <t>王礼学</t>
  </si>
  <si>
    <t>初中体育教师</t>
  </si>
  <si>
    <t xml:space="preserve">440882199902240611	</t>
  </si>
  <si>
    <t xml:space="preserve">15913569201	</t>
  </si>
  <si>
    <t>本科（学士学位名称：教育学</t>
  </si>
  <si>
    <t>广东省湛江市雷州市附城镇碧桂园</t>
  </si>
  <si>
    <t>未取得，原因：:2023年毕业生</t>
  </si>
  <si>
    <t xml:space="preserve">13560508376	</t>
  </si>
  <si>
    <t>2023037</t>
  </si>
  <si>
    <t xml:space="preserve">2023037001	</t>
  </si>
  <si>
    <t>周嘉艳</t>
  </si>
  <si>
    <t xml:space="preserve">440883200010112229	</t>
  </si>
  <si>
    <t xml:space="preserve">13553517484	</t>
  </si>
  <si>
    <t>湖南人文科技学院</t>
  </si>
  <si>
    <t>本科（学士学位名称：大学本科</t>
  </si>
  <si>
    <t>运动训练</t>
  </si>
  <si>
    <t>广东省湛江市霞山区上坡塘村3号</t>
  </si>
  <si>
    <t xml:space="preserve">2022444096035	</t>
  </si>
  <si>
    <t>高级中学（体育与健康）</t>
  </si>
  <si>
    <t xml:space="preserve">13414947314	</t>
  </si>
  <si>
    <t xml:space="preserve">2023037002	</t>
  </si>
  <si>
    <t>黄裕杰</t>
  </si>
  <si>
    <t xml:space="preserve">440802200101250813	</t>
  </si>
  <si>
    <t xml:space="preserve">15017377498	</t>
  </si>
  <si>
    <t>广东理工学院</t>
  </si>
  <si>
    <t>本科（学士学位名称：教育学学士学位</t>
  </si>
  <si>
    <t>社会体育指导与管理</t>
  </si>
  <si>
    <t>广东省湛江市赤坎区海北路60号</t>
  </si>
  <si>
    <t>2023-06-28</t>
  </si>
  <si>
    <t>未取得，原因：:还差面试</t>
  </si>
  <si>
    <t xml:space="preserve">13421718537	</t>
  </si>
  <si>
    <t xml:space="preserve">2023037003	</t>
  </si>
  <si>
    <t>陈泽基</t>
  </si>
  <si>
    <t xml:space="preserve">440802200010070817	</t>
  </si>
  <si>
    <t xml:space="preserve">15707564078	</t>
  </si>
  <si>
    <t>体育教学</t>
  </si>
  <si>
    <t>广东省湛江市赤坎区海棠路22号</t>
  </si>
  <si>
    <t>524032</t>
  </si>
  <si>
    <t xml:space="preserve">18520100724	</t>
  </si>
  <si>
    <t xml:space="preserve">2023037004	</t>
  </si>
  <si>
    <t>林志伟</t>
  </si>
  <si>
    <t xml:space="preserve">441823199604121818	</t>
  </si>
  <si>
    <t xml:space="preserve">19860077352	</t>
  </si>
  <si>
    <t>广州中医药大学</t>
  </si>
  <si>
    <t>广东省清远市阳山县秤架乡东坑村委会塘坳村</t>
  </si>
  <si>
    <t>513138</t>
  </si>
  <si>
    <t xml:space="preserve">15975857201	</t>
  </si>
  <si>
    <t xml:space="preserve">2023037005	</t>
  </si>
  <si>
    <t>徐玉玲</t>
  </si>
  <si>
    <t xml:space="preserve">441226200010043746	</t>
  </si>
  <si>
    <t xml:space="preserve">19120517638	</t>
  </si>
  <si>
    <t>广东肇庆</t>
  </si>
  <si>
    <t>广州中医药大学大学城校区</t>
  </si>
  <si>
    <t>高级中学</t>
  </si>
  <si>
    <t xml:space="preserve">2023037006	</t>
  </si>
  <si>
    <t>温玲雁</t>
  </si>
  <si>
    <t xml:space="preserve">440881199802235149	</t>
  </si>
  <si>
    <t xml:space="preserve">13434679762	</t>
  </si>
  <si>
    <t>广州体育学院</t>
  </si>
  <si>
    <t>本科（学士学位名称：广州体育学院</t>
  </si>
  <si>
    <t xml:space="preserve">18319985445	</t>
  </si>
  <si>
    <t xml:space="preserve">2023037007	</t>
  </si>
  <si>
    <t>李慧明</t>
  </si>
  <si>
    <t xml:space="preserve">440823200010111246	</t>
  </si>
  <si>
    <t xml:space="preserve">18666729503	</t>
  </si>
  <si>
    <t>东莞理工学院</t>
  </si>
  <si>
    <t>广东省湛江市遂溪县遂城镇府前路二十三横</t>
  </si>
  <si>
    <t>2023.06.30</t>
  </si>
  <si>
    <t xml:space="preserve">13078218751	</t>
  </si>
  <si>
    <t xml:space="preserve">2023037008	</t>
  </si>
  <si>
    <t>黄明珍</t>
  </si>
  <si>
    <t xml:space="preserve">440804200104061324	</t>
  </si>
  <si>
    <t xml:space="preserve">13692360093	</t>
  </si>
  <si>
    <t>广东省湛江市坡头上官渡镇</t>
  </si>
  <si>
    <t>524051</t>
  </si>
  <si>
    <t xml:space="preserve">13652865533	</t>
  </si>
  <si>
    <t xml:space="preserve">2023037009	</t>
  </si>
  <si>
    <t>吴银波</t>
  </si>
  <si>
    <t xml:space="preserve">440882199702206515	</t>
  </si>
  <si>
    <t xml:space="preserve">18218151272	</t>
  </si>
  <si>
    <t>体育教育（师范）</t>
  </si>
  <si>
    <t>广东省湛江市雷州市北和镇标角村</t>
  </si>
  <si>
    <t>湛江市赤坎区京基城四期</t>
  </si>
  <si>
    <t>524256</t>
  </si>
  <si>
    <t xml:space="preserve">15766330811	</t>
  </si>
  <si>
    <t xml:space="preserve">2023037010	</t>
  </si>
  <si>
    <t>颜子于</t>
  </si>
  <si>
    <t xml:space="preserve">440882200008310019	</t>
  </si>
  <si>
    <t xml:space="preserve">18476808626	</t>
  </si>
  <si>
    <t>广东省雷州市樟树湾小区</t>
  </si>
  <si>
    <t xml:space="preserve">13543521406	</t>
  </si>
  <si>
    <t xml:space="preserve">2023037011	</t>
  </si>
  <si>
    <t>许永明</t>
  </si>
  <si>
    <t>44088220000420549X</t>
  </si>
  <si>
    <t xml:space="preserve">15707515923	</t>
  </si>
  <si>
    <t>广东省湛江市雷州市调风镇东平村委会</t>
  </si>
  <si>
    <t>524243</t>
  </si>
  <si>
    <t>未取得，原因：:2023届，已经教资认定，还没拿到</t>
  </si>
  <si>
    <t>高中体育与健康</t>
  </si>
  <si>
    <t xml:space="preserve">13428147445	</t>
  </si>
  <si>
    <t xml:space="preserve">2023037012	</t>
  </si>
  <si>
    <t>阮金清</t>
  </si>
  <si>
    <t xml:space="preserve">440881199705061669	</t>
  </si>
  <si>
    <t xml:space="preserve">15768080260	</t>
  </si>
  <si>
    <t>体育教育专业</t>
  </si>
  <si>
    <t>广东省湛江市廉江市吉水镇寨地村181号</t>
  </si>
  <si>
    <t>未取得，原因：:疫情阳了，还差面试</t>
  </si>
  <si>
    <t>高中体育</t>
  </si>
  <si>
    <t xml:space="preserve">18938416248	</t>
  </si>
  <si>
    <t xml:space="preserve">2023037013	</t>
  </si>
  <si>
    <t>文华球</t>
  </si>
  <si>
    <t xml:space="preserve">440823200003281132	</t>
  </si>
  <si>
    <t xml:space="preserve">15347568243	</t>
  </si>
  <si>
    <t>广东省广州市番禺区广州中医药大学</t>
  </si>
  <si>
    <t xml:space="preserve">18344179728	</t>
  </si>
  <si>
    <t xml:space="preserve">2023037014	</t>
  </si>
  <si>
    <t>何泽浩</t>
  </si>
  <si>
    <t xml:space="preserve">440882199902181252	</t>
  </si>
  <si>
    <t xml:space="preserve">13104905301	</t>
  </si>
  <si>
    <t>广州应用科技学院</t>
  </si>
  <si>
    <t>本科（学士学位名称：教育学学士</t>
  </si>
  <si>
    <t>湛江市赤坎区金雅苑1303</t>
  </si>
  <si>
    <t xml:space="preserve">17875699655	</t>
  </si>
  <si>
    <t xml:space="preserve">2023037015	</t>
  </si>
  <si>
    <t>梁国高</t>
  </si>
  <si>
    <t>44098219971209433X</t>
  </si>
  <si>
    <t xml:space="preserve">13428167442	</t>
  </si>
  <si>
    <t>广东省化州市良光镇东岸长山村19号</t>
  </si>
  <si>
    <t>525131</t>
  </si>
  <si>
    <t xml:space="preserve">2022444063534	</t>
  </si>
  <si>
    <t>高级中学教师资格证 体育教师</t>
  </si>
  <si>
    <t xml:space="preserve">18507686626	</t>
  </si>
  <si>
    <t xml:space="preserve">2023037016	</t>
  </si>
  <si>
    <t>林金鹏</t>
  </si>
  <si>
    <t xml:space="preserve">440811199802070015	</t>
  </si>
  <si>
    <t xml:space="preserve">17817893190	</t>
  </si>
  <si>
    <t>本科（学士学位名称：体育学士</t>
  </si>
  <si>
    <t>524088</t>
  </si>
  <si>
    <t>未取得，原因：:差面试</t>
  </si>
  <si>
    <t xml:space="preserve">15766747791	</t>
  </si>
  <si>
    <t xml:space="preserve">2023037017	</t>
  </si>
  <si>
    <t>李观茹</t>
  </si>
  <si>
    <t xml:space="preserve">440881199602193300	</t>
  </si>
  <si>
    <t xml:space="preserve">15360619973	</t>
  </si>
  <si>
    <t>体育教育训练学</t>
  </si>
  <si>
    <t>广东省湛江市廉江市横山镇下坡仔村9号</t>
  </si>
  <si>
    <t>2023-06-15</t>
  </si>
  <si>
    <t xml:space="preserve">20224400342002790	</t>
  </si>
  <si>
    <t xml:space="preserve">15016433348	</t>
  </si>
  <si>
    <t xml:space="preserve">2023037018	</t>
  </si>
  <si>
    <t>吴轩</t>
  </si>
  <si>
    <t xml:space="preserve">440823200011210019	</t>
  </si>
  <si>
    <t xml:space="preserve">18819789989	</t>
  </si>
  <si>
    <t>广东省湛江市遂溪县天河路八号</t>
  </si>
  <si>
    <t xml:space="preserve">15307591253	</t>
  </si>
  <si>
    <t xml:space="preserve">2023037019	</t>
  </si>
  <si>
    <t>辛茹</t>
  </si>
  <si>
    <t xml:space="preserve">511621199908280062	</t>
  </si>
  <si>
    <t xml:space="preserve">13242060158	</t>
  </si>
  <si>
    <t>广州体育学校</t>
  </si>
  <si>
    <t>本科（学士学位名称：广州体育学院运动训练学士学位</t>
  </si>
  <si>
    <t>运动训练 田径</t>
  </si>
  <si>
    <t>四川省广安市</t>
  </si>
  <si>
    <t>广东省湛江市赤坎区京基三期2A</t>
  </si>
  <si>
    <t>2021.07</t>
  </si>
  <si>
    <t xml:space="preserve">20225160042000308	</t>
  </si>
  <si>
    <t xml:space="preserve">13229561705	</t>
  </si>
  <si>
    <t xml:space="preserve">2023037020	</t>
  </si>
  <si>
    <t>吴伟杰</t>
  </si>
  <si>
    <t xml:space="preserve">440982199902124739	</t>
  </si>
  <si>
    <t xml:space="preserve">18899899575	</t>
  </si>
  <si>
    <t>广东省广州大学大学城小谷围230号</t>
  </si>
  <si>
    <t xml:space="preserve">2022444060056	</t>
  </si>
  <si>
    <t xml:space="preserve">15018557611	</t>
  </si>
  <si>
    <t xml:space="preserve">2023037021	</t>
  </si>
  <si>
    <t>吴华宇</t>
  </si>
  <si>
    <t xml:space="preserve">440883199808153956	</t>
  </si>
  <si>
    <t xml:space="preserve">13246537713	</t>
  </si>
  <si>
    <t>首都体育学院</t>
  </si>
  <si>
    <t>硕士研究生（学士学位名称：体育教学专业硕士学位</t>
  </si>
  <si>
    <t>广东省湛江市吴川市黄坡镇稳村</t>
  </si>
  <si>
    <t>2023.07.01</t>
  </si>
  <si>
    <t xml:space="preserve">20214406141000977	</t>
  </si>
  <si>
    <t>高中教师资格证 体育与健康</t>
  </si>
  <si>
    <t xml:space="preserve">18820670791	</t>
  </si>
  <si>
    <t xml:space="preserve">2023037022	</t>
  </si>
  <si>
    <t>周光文</t>
  </si>
  <si>
    <t xml:space="preserve">440823199908191718	</t>
  </si>
  <si>
    <t xml:space="preserve">13922074747	</t>
  </si>
  <si>
    <t>本科（学士学位名称：教育学类</t>
  </si>
  <si>
    <t>广东省广州市天河区广州体育学院</t>
  </si>
  <si>
    <t>510630</t>
  </si>
  <si>
    <t xml:space="preserve">19860202617	</t>
  </si>
  <si>
    <t xml:space="preserve">2023037023	</t>
  </si>
  <si>
    <t>林春盛</t>
  </si>
  <si>
    <t xml:space="preserve">440883199903053937	</t>
  </si>
  <si>
    <t xml:space="preserve">15622095007	</t>
  </si>
  <si>
    <t>本科（学士学位名称：教育学士</t>
  </si>
  <si>
    <t>广东省湛江市吴川市</t>
  </si>
  <si>
    <t>广东省湛江市吴川市黄坡镇大岭脚村</t>
  </si>
  <si>
    <t>未取得，原因：:学校没认证</t>
  </si>
  <si>
    <t>0</t>
  </si>
  <si>
    <t xml:space="preserve">13692453296	</t>
  </si>
  <si>
    <t xml:space="preserve">2023037024	</t>
  </si>
  <si>
    <t>林道升</t>
  </si>
  <si>
    <t xml:space="preserve">440883200002040819	</t>
  </si>
  <si>
    <t xml:space="preserve">17820143486	</t>
  </si>
  <si>
    <t>广东省湛江市吴川市梅录街道隔海海天13巷5号</t>
  </si>
  <si>
    <t>2023.-06-20</t>
  </si>
  <si>
    <t xml:space="preserve">13659737508	</t>
  </si>
  <si>
    <t xml:space="preserve">2023037025	</t>
  </si>
  <si>
    <t>黎沛</t>
  </si>
  <si>
    <t xml:space="preserve">440883200007211154	</t>
  </si>
  <si>
    <t xml:space="preserve">17820420176	</t>
  </si>
  <si>
    <t>广东省湛江吴川市</t>
  </si>
  <si>
    <t>广东省湛江市吴川市长岐镇黎屋村</t>
  </si>
  <si>
    <t>525475</t>
  </si>
  <si>
    <t>未取得，原因：:学校未认证</t>
  </si>
  <si>
    <t xml:space="preserve">15361103565	</t>
  </si>
  <si>
    <t xml:space="preserve">2023037026	</t>
  </si>
  <si>
    <t>吴长青</t>
  </si>
  <si>
    <t>中学体育教师</t>
  </si>
  <si>
    <t xml:space="preserve">440882199807286910	</t>
  </si>
  <si>
    <t xml:space="preserve">15113613694	</t>
  </si>
  <si>
    <t>广东省雷州市覃斗镇讨泗村</t>
  </si>
  <si>
    <t>524254</t>
  </si>
  <si>
    <t>未取得，原因：:剩下面试</t>
  </si>
  <si>
    <t xml:space="preserve">15302297413	</t>
  </si>
  <si>
    <t xml:space="preserve">2023037027	</t>
  </si>
  <si>
    <t>郑广政</t>
  </si>
  <si>
    <t xml:space="preserve">440883200105103210	</t>
  </si>
  <si>
    <t xml:space="preserve">18924699988	</t>
  </si>
  <si>
    <t>休闲体育</t>
  </si>
  <si>
    <t>广东省吴川市富通城小区c1栋</t>
  </si>
  <si>
    <t>2023 07 01</t>
  </si>
  <si>
    <t xml:space="preserve">13822503833	</t>
  </si>
  <si>
    <t xml:space="preserve">2023037028	</t>
  </si>
  <si>
    <t>杨景科</t>
  </si>
  <si>
    <t xml:space="preserve">440823199907235619	</t>
  </si>
  <si>
    <t xml:space="preserve">15889831991	</t>
  </si>
  <si>
    <t>本科（学士学位名称：体育教育学学士</t>
  </si>
  <si>
    <t>广东省湛江市岭南师范学院</t>
  </si>
  <si>
    <t>未取得，原因：:5月13考面试</t>
  </si>
  <si>
    <t xml:space="preserve">2023037029	</t>
  </si>
  <si>
    <t>庞晓静</t>
  </si>
  <si>
    <t xml:space="preserve">440823199807052479	</t>
  </si>
  <si>
    <t xml:space="preserve">18476923236	</t>
  </si>
  <si>
    <t>本科（学士学位名称：体育教育学</t>
  </si>
  <si>
    <t>524369</t>
  </si>
  <si>
    <t>未取得，原因：:成绩有效期过期</t>
  </si>
  <si>
    <t xml:space="preserve">19128052865	</t>
  </si>
  <si>
    <t xml:space="preserve">2023037030	</t>
  </si>
  <si>
    <t>关树鸿</t>
  </si>
  <si>
    <t xml:space="preserve">440823199912042010	</t>
  </si>
  <si>
    <t xml:space="preserve">15768845845	</t>
  </si>
  <si>
    <t>广东省湛江市遂溪县城月镇关屋村</t>
  </si>
  <si>
    <t>未取得，原因：:还差个面试</t>
  </si>
  <si>
    <t xml:space="preserve">15900152358	</t>
  </si>
  <si>
    <t xml:space="preserve">2023037031	</t>
  </si>
  <si>
    <t>符澳婷</t>
  </si>
  <si>
    <t xml:space="preserve">440803199903062487	</t>
  </si>
  <si>
    <t xml:space="preserve">13318042168	</t>
  </si>
  <si>
    <t>西藏民族大学</t>
  </si>
  <si>
    <t>重庆市</t>
  </si>
  <si>
    <t>广东省湛江市霞山区半山豪庭1栋</t>
  </si>
  <si>
    <t>2023 －03 －06</t>
  </si>
  <si>
    <t xml:space="preserve">13594377328	</t>
  </si>
  <si>
    <t xml:space="preserve">2023037032	</t>
  </si>
  <si>
    <t>陈家成</t>
  </si>
  <si>
    <t xml:space="preserve">440183199706204830	</t>
  </si>
  <si>
    <t xml:space="preserve">17703603206	</t>
  </si>
  <si>
    <t>哈尔滨体育学院</t>
  </si>
  <si>
    <t>硕士研究生（学士学位名称：体育硕士学位</t>
  </si>
  <si>
    <t>广州市增城区荔城街道富宝路16号</t>
  </si>
  <si>
    <t>511390</t>
  </si>
  <si>
    <t>广东省外（填写省份）:黑龙江省</t>
  </si>
  <si>
    <t xml:space="preserve">13422101456	</t>
  </si>
  <si>
    <t xml:space="preserve">2023037033	</t>
  </si>
  <si>
    <t>陈泽浩</t>
  </si>
  <si>
    <t>初中体育</t>
  </si>
  <si>
    <t xml:space="preserve">445281199804231514	</t>
  </si>
  <si>
    <t xml:space="preserve">13640732555	</t>
  </si>
  <si>
    <t>广东省广州市增城区新塘镇美业阁</t>
  </si>
  <si>
    <t>511300</t>
  </si>
  <si>
    <t xml:space="preserve">15975428928	</t>
  </si>
  <si>
    <t xml:space="preserve">2023037034	</t>
  </si>
  <si>
    <t>王景越</t>
  </si>
  <si>
    <t>44082319960601103X</t>
  </si>
  <si>
    <t xml:space="preserve">13106604839	</t>
  </si>
  <si>
    <t>硕士研究生（学士学位名称：体育硕士</t>
  </si>
  <si>
    <t>湛江市遂溪县黄略镇鹅寮村</t>
  </si>
  <si>
    <t>524335</t>
  </si>
  <si>
    <t>2023-07-30</t>
  </si>
  <si>
    <t xml:space="preserve">20214406631000264	</t>
  </si>
  <si>
    <t>初中体育教师资格证</t>
  </si>
  <si>
    <t xml:space="preserve">15768623468	</t>
  </si>
  <si>
    <t xml:space="preserve">2023037035	</t>
  </si>
  <si>
    <t>孙永志</t>
  </si>
  <si>
    <t xml:space="preserve">440883199710055012	</t>
  </si>
  <si>
    <t xml:space="preserve">13178595240	</t>
  </si>
  <si>
    <t>广东省吴川市振文镇三边村122号</t>
  </si>
  <si>
    <t xml:space="preserve">13178975627	</t>
  </si>
  <si>
    <t xml:space="preserve">2023037036	</t>
  </si>
  <si>
    <t>何日杏</t>
  </si>
  <si>
    <t xml:space="preserve">440881199903136713	</t>
  </si>
  <si>
    <t xml:space="preserve">13022017246	</t>
  </si>
  <si>
    <t>广东省湛江市霞山区海滨新村</t>
  </si>
  <si>
    <t xml:space="preserve">15816084129	</t>
  </si>
  <si>
    <t xml:space="preserve">2023037037	</t>
  </si>
  <si>
    <t>罗聪</t>
  </si>
  <si>
    <t xml:space="preserve">440982200012294950	</t>
  </si>
  <si>
    <t xml:space="preserve">13288967046	</t>
  </si>
  <si>
    <t>本科（学士学位名称：体育教育</t>
  </si>
  <si>
    <t>广东省广州市广州体育学院</t>
  </si>
  <si>
    <t>525145</t>
  </si>
  <si>
    <t>2023－07－01</t>
  </si>
  <si>
    <t xml:space="preserve">13250756006	</t>
  </si>
  <si>
    <t xml:space="preserve">2023037038	</t>
  </si>
  <si>
    <t>温洁</t>
  </si>
  <si>
    <t xml:space="preserve">440981199910232821	</t>
  </si>
  <si>
    <t xml:space="preserve">18320652114	</t>
  </si>
  <si>
    <t>广东省高州市</t>
  </si>
  <si>
    <t>广东省广州市花都区迎宾大道西30号</t>
  </si>
  <si>
    <t>510800</t>
  </si>
  <si>
    <t xml:space="preserve">15875860700	</t>
  </si>
  <si>
    <t xml:space="preserve">2023037039	</t>
  </si>
  <si>
    <t>方贵源</t>
  </si>
  <si>
    <t xml:space="preserve">440802200102101510	</t>
  </si>
  <si>
    <t xml:space="preserve">18922081069	</t>
  </si>
  <si>
    <t>广东省肇庆市端州区肇庆学院</t>
  </si>
  <si>
    <t>526000</t>
  </si>
  <si>
    <t xml:space="preserve">13828222247	</t>
  </si>
  <si>
    <t xml:space="preserve">2023037040	</t>
  </si>
  <si>
    <t>麦广欣</t>
  </si>
  <si>
    <t xml:space="preserve">440881199909211446	</t>
  </si>
  <si>
    <t xml:space="preserve">15791549317	</t>
  </si>
  <si>
    <t>社会体育指导</t>
  </si>
  <si>
    <t>广东省广州市番禺区华南师范大学北生活区</t>
  </si>
  <si>
    <t>520001</t>
  </si>
  <si>
    <t>2023-06-21</t>
  </si>
  <si>
    <t xml:space="preserve">20214406142001175	</t>
  </si>
  <si>
    <t xml:space="preserve">2023037041	</t>
  </si>
  <si>
    <t>欧羿</t>
  </si>
  <si>
    <t>体育教师</t>
  </si>
  <si>
    <t xml:space="preserve">440823199804080319	</t>
  </si>
  <si>
    <t xml:space="preserve">13726555275	</t>
  </si>
  <si>
    <t>512000</t>
  </si>
  <si>
    <t xml:space="preserve">2023037042	</t>
  </si>
  <si>
    <t>倪光景</t>
  </si>
  <si>
    <t xml:space="preserve">440825199804200037	</t>
  </si>
  <si>
    <t xml:space="preserve">13824846726	</t>
  </si>
  <si>
    <t>广东省广州市天河区广州大道中1268号</t>
  </si>
  <si>
    <t>510500</t>
  </si>
  <si>
    <t xml:space="preserve">15875936718	</t>
  </si>
  <si>
    <t xml:space="preserve">2023037043	</t>
  </si>
  <si>
    <t>陈华烨</t>
  </si>
  <si>
    <t xml:space="preserve">440823200007110330	</t>
  </si>
  <si>
    <t xml:space="preserve">13226226986	</t>
  </si>
  <si>
    <t>广东省湛江市遂溪县白水小学对面</t>
  </si>
  <si>
    <t>2023.6.23</t>
  </si>
  <si>
    <t xml:space="preserve">13232731733	</t>
  </si>
  <si>
    <t xml:space="preserve">2023037044	</t>
  </si>
  <si>
    <t>陈经彪</t>
  </si>
  <si>
    <t xml:space="preserve">440882199802287252	</t>
  </si>
  <si>
    <t xml:space="preserve">15809777410	</t>
  </si>
  <si>
    <t>广东省湛江市雷州市乌石镇铺仔村</t>
  </si>
  <si>
    <t>524255</t>
  </si>
  <si>
    <t>2323-6-30</t>
  </si>
  <si>
    <t>广东省外（填写省份）:青岛</t>
  </si>
  <si>
    <t xml:space="preserve">15812335285	</t>
  </si>
  <si>
    <t xml:space="preserve">2023037045	</t>
  </si>
  <si>
    <t>张芳诚</t>
  </si>
  <si>
    <t xml:space="preserve">441881200009161419	</t>
  </si>
  <si>
    <t xml:space="preserve">13232833006	</t>
  </si>
  <si>
    <t>广东省英德市</t>
  </si>
  <si>
    <t>广东省湛江市赤坎区岭南师范学院</t>
  </si>
  <si>
    <t xml:space="preserve">18898340658	</t>
  </si>
  <si>
    <t xml:space="preserve">2023037046	</t>
  </si>
  <si>
    <t>黄冠群</t>
  </si>
  <si>
    <t xml:space="preserve">440882200001103092	</t>
  </si>
  <si>
    <t xml:space="preserve">13553473083	</t>
  </si>
  <si>
    <t xml:space="preserve">13413920829	</t>
  </si>
  <si>
    <t xml:space="preserve">2023037047	</t>
  </si>
  <si>
    <t>何华炳</t>
  </si>
  <si>
    <t xml:space="preserve">440823199812035657	</t>
  </si>
  <si>
    <t xml:space="preserve">19806874389	</t>
  </si>
  <si>
    <t>广东省湛江市遂溪县敏捷</t>
  </si>
  <si>
    <t>524391</t>
  </si>
  <si>
    <t xml:space="preserve">13432835632	</t>
  </si>
  <si>
    <t xml:space="preserve">2023037048	</t>
  </si>
  <si>
    <t>陈石富</t>
  </si>
  <si>
    <t xml:space="preserve">440825199910103476	</t>
  </si>
  <si>
    <t xml:space="preserve">18319125022	</t>
  </si>
  <si>
    <t xml:space="preserve">17817345677	</t>
  </si>
  <si>
    <t xml:space="preserve">2023037049	</t>
  </si>
  <si>
    <t>梁泽田</t>
  </si>
  <si>
    <t xml:space="preserve">440882200002187275	</t>
  </si>
  <si>
    <t xml:space="preserve">15768671943	</t>
  </si>
  <si>
    <t>520510</t>
  </si>
  <si>
    <t xml:space="preserve">15913589011	</t>
  </si>
  <si>
    <t xml:space="preserve">2023037050	</t>
  </si>
  <si>
    <t>薛明海</t>
  </si>
  <si>
    <t xml:space="preserve">440882199908051598	</t>
  </si>
  <si>
    <t xml:space="preserve">18824785446	</t>
  </si>
  <si>
    <t>广东省湛江雷州市</t>
  </si>
  <si>
    <t xml:space="preserve">13437893936	</t>
  </si>
  <si>
    <t xml:space="preserve">2023037051	</t>
  </si>
  <si>
    <t>苏林辉</t>
  </si>
  <si>
    <t xml:space="preserve">440823199909162118	</t>
  </si>
  <si>
    <t xml:space="preserve">15219204005	</t>
  </si>
  <si>
    <t>本科（学士学位名称：本科学士</t>
  </si>
  <si>
    <t>广东省湛江市遂溪县城月镇后溪村</t>
  </si>
  <si>
    <t xml:space="preserve">2022444095874	</t>
  </si>
  <si>
    <t xml:space="preserve">13560524852	</t>
  </si>
  <si>
    <t xml:space="preserve">2023037052	</t>
  </si>
  <si>
    <t>支俊豪</t>
  </si>
  <si>
    <t xml:space="preserve">440823200009171217	</t>
  </si>
  <si>
    <t xml:space="preserve">15913514163	</t>
  </si>
  <si>
    <t>广东省湛江市遂溪县黄略镇支屋村</t>
  </si>
  <si>
    <t xml:space="preserve">2022444095855	</t>
  </si>
  <si>
    <t xml:space="preserve">13659746062	</t>
  </si>
  <si>
    <t xml:space="preserve">2023037053	</t>
  </si>
  <si>
    <t>刘启华</t>
  </si>
  <si>
    <t xml:space="preserve">440823200003041710	</t>
  </si>
  <si>
    <t xml:space="preserve">18218642811	</t>
  </si>
  <si>
    <t>广东省湛江市遂溪县岭北镇</t>
  </si>
  <si>
    <t>524338</t>
  </si>
  <si>
    <t>未取得，原因：:在考</t>
  </si>
  <si>
    <t xml:space="preserve">17817386716	</t>
  </si>
  <si>
    <t xml:space="preserve">2023037054	</t>
  </si>
  <si>
    <t>梁斯梅</t>
  </si>
  <si>
    <t xml:space="preserve">440883199910104528	</t>
  </si>
  <si>
    <t xml:space="preserve">13652845040	</t>
  </si>
  <si>
    <t>广东省吴川市兰石镇油桁屋村10号102房</t>
  </si>
  <si>
    <t>524541</t>
  </si>
  <si>
    <t xml:space="preserve">18218243546	</t>
  </si>
  <si>
    <t xml:space="preserve">2023037055	</t>
  </si>
  <si>
    <t>何桂欣</t>
  </si>
  <si>
    <t xml:space="preserve">440823200008142414	</t>
  </si>
  <si>
    <t xml:space="preserve">17820410584	</t>
  </si>
  <si>
    <t>广东省湛江市遂溪县河头镇虎溪村</t>
  </si>
  <si>
    <t xml:space="preserve">13709636875	</t>
  </si>
  <si>
    <t xml:space="preserve">2023037056	</t>
  </si>
  <si>
    <t>董炎杰</t>
  </si>
  <si>
    <t xml:space="preserve">441226199902153435	</t>
  </si>
  <si>
    <t xml:space="preserve">13129715261	</t>
  </si>
  <si>
    <t>重庆文理学院</t>
  </si>
  <si>
    <t>广东省肇庆市德庆县凤村镇</t>
  </si>
  <si>
    <t>526637</t>
  </si>
  <si>
    <t>2023—06—21</t>
  </si>
  <si>
    <t xml:space="preserve">15089665810	</t>
  </si>
  <si>
    <t xml:space="preserve">2023037057	</t>
  </si>
  <si>
    <t>郑志曦</t>
  </si>
  <si>
    <t xml:space="preserve">440881200103105316	</t>
  </si>
  <si>
    <t xml:space="preserve">18933779409	</t>
  </si>
  <si>
    <t>本科（学士学位名称：体育教育学士学位</t>
  </si>
  <si>
    <t>广东省湛江市廉江市石岭镇村仔村55号</t>
  </si>
  <si>
    <t>524442</t>
  </si>
  <si>
    <t>未取得，原因：:师范免认证</t>
  </si>
  <si>
    <t xml:space="preserve">18927696672	</t>
  </si>
  <si>
    <t xml:space="preserve">2023037058	</t>
  </si>
  <si>
    <t>黄泓</t>
  </si>
  <si>
    <t xml:space="preserve">440881200010135911	</t>
  </si>
  <si>
    <t xml:space="preserve">15816126222	</t>
  </si>
  <si>
    <t>广东省湛江市廉江市塘蓬镇云峰花园a栋</t>
  </si>
  <si>
    <t>524459</t>
  </si>
  <si>
    <t xml:space="preserve">13652858228	</t>
  </si>
  <si>
    <t xml:space="preserve">2023037059	</t>
  </si>
  <si>
    <t>周泉谷</t>
  </si>
  <si>
    <t xml:space="preserve">440882199806223512	</t>
  </si>
  <si>
    <t xml:space="preserve">18707504556	</t>
  </si>
  <si>
    <t>广东省湛江市雷州市新城街道官茂市场</t>
  </si>
  <si>
    <t>未取得，原因：:面试未考</t>
  </si>
  <si>
    <t xml:space="preserve">2023037060	</t>
  </si>
  <si>
    <t>黄妹</t>
  </si>
  <si>
    <t xml:space="preserve">440882199701061924	</t>
  </si>
  <si>
    <t xml:space="preserve">18811795811	</t>
  </si>
  <si>
    <t>北京体育大学</t>
  </si>
  <si>
    <t>硕士研究生（学士学位名称：体育学</t>
  </si>
  <si>
    <t>北京市海淀区</t>
  </si>
  <si>
    <t>广东省湛江市赤坎区海田路120号</t>
  </si>
  <si>
    <t xml:space="preserve">20211100142009622	</t>
  </si>
  <si>
    <t>广东省外（填写省份）:北京市</t>
  </si>
  <si>
    <t xml:space="preserve">13922092762	</t>
  </si>
  <si>
    <t xml:space="preserve">2023037061	</t>
  </si>
  <si>
    <t>张传杰</t>
  </si>
  <si>
    <t xml:space="preserve">440982199805265417	</t>
  </si>
  <si>
    <t xml:space="preserve">13676029664	</t>
  </si>
  <si>
    <t>本科（学士学位名称：文科学士</t>
  </si>
  <si>
    <t>广东省茂名市化州市</t>
  </si>
  <si>
    <t>广州市花都区广东第二师范学院</t>
  </si>
  <si>
    <t xml:space="preserve">2023037062	</t>
  </si>
  <si>
    <t>潘伟灏</t>
  </si>
  <si>
    <t>初级中学体育教师</t>
  </si>
  <si>
    <t>44088320000331173X</t>
  </si>
  <si>
    <t xml:space="preserve">18312105674	</t>
  </si>
  <si>
    <t xml:space="preserve">13652843608	</t>
  </si>
  <si>
    <t xml:space="preserve">2023037063	</t>
  </si>
  <si>
    <t>刘密</t>
  </si>
  <si>
    <t xml:space="preserve">440823199711082737	</t>
  </si>
  <si>
    <t xml:space="preserve">15876363301	</t>
  </si>
  <si>
    <t>广东省湛江市遂溪县乐民镇后溪村</t>
  </si>
  <si>
    <t>524373</t>
  </si>
  <si>
    <t xml:space="preserve">13692396786	</t>
  </si>
  <si>
    <t xml:space="preserve">2023037065	</t>
  </si>
  <si>
    <t>李钊文</t>
  </si>
  <si>
    <t xml:space="preserve">440883200003190093	</t>
  </si>
  <si>
    <t xml:space="preserve">18476810263	</t>
  </si>
  <si>
    <t>广东省湛江市吴川市梅录街道冼太街21号</t>
  </si>
  <si>
    <t xml:space="preserve">15018585778	</t>
  </si>
  <si>
    <t xml:space="preserve">2023037066	</t>
  </si>
  <si>
    <t>黄妃弟</t>
  </si>
  <si>
    <t xml:space="preserve">440882199805181816	</t>
  </si>
  <si>
    <t xml:space="preserve">13420182196	</t>
  </si>
  <si>
    <t>本科（学士学位名称：教育学士学位</t>
  </si>
  <si>
    <t>广东省雷州市客路镇六梅南村97号</t>
  </si>
  <si>
    <t xml:space="preserve">15119541335	</t>
  </si>
  <si>
    <t xml:space="preserve">2023037067	</t>
  </si>
  <si>
    <t>陈进龙</t>
  </si>
  <si>
    <t xml:space="preserve">440823200010230317	</t>
  </si>
  <si>
    <t xml:space="preserve">13702728479	</t>
  </si>
  <si>
    <t>运动康复</t>
  </si>
  <si>
    <t xml:space="preserve">15812332671	</t>
  </si>
  <si>
    <t xml:space="preserve">2023037068	</t>
  </si>
  <si>
    <t>李周鑫</t>
  </si>
  <si>
    <t xml:space="preserve">440801199805022913	</t>
  </si>
  <si>
    <t xml:space="preserve">13531034607	</t>
  </si>
  <si>
    <t>广东省湛江市市辖区</t>
  </si>
  <si>
    <t>2021－06－30</t>
  </si>
  <si>
    <t xml:space="preserve">20214406141001269	</t>
  </si>
  <si>
    <t xml:space="preserve">13542069769	</t>
  </si>
  <si>
    <t xml:space="preserve">2023037069	</t>
  </si>
  <si>
    <t>吴明盼</t>
  </si>
  <si>
    <t xml:space="preserve">440882199801204494	</t>
  </si>
  <si>
    <t xml:space="preserve">18344539181	</t>
  </si>
  <si>
    <t>本科（学士学位名称：理科</t>
  </si>
  <si>
    <t>体育</t>
  </si>
  <si>
    <t>广东省湛江市雷州市松竹镇</t>
  </si>
  <si>
    <t>524268</t>
  </si>
  <si>
    <t xml:space="preserve">20224406141000911	</t>
  </si>
  <si>
    <t xml:space="preserve">2023037070	</t>
  </si>
  <si>
    <t>陈宪锋</t>
  </si>
  <si>
    <t xml:space="preserve">440981199810303215	</t>
  </si>
  <si>
    <t xml:space="preserve">18826743694	</t>
  </si>
  <si>
    <t>广东茂名</t>
  </si>
  <si>
    <t xml:space="preserve">13530753158	</t>
  </si>
  <si>
    <t xml:space="preserve">2023037071	</t>
  </si>
  <si>
    <t>陈远航</t>
  </si>
  <si>
    <t xml:space="preserve">440881199901053519	</t>
  </si>
  <si>
    <t xml:space="preserve">19927572208	</t>
  </si>
  <si>
    <t>未取得，原因：:学校认证</t>
  </si>
  <si>
    <t xml:space="preserve">2023037072	</t>
  </si>
  <si>
    <t>罗寿贵</t>
  </si>
  <si>
    <t xml:space="preserve">440881199206022219	</t>
  </si>
  <si>
    <t xml:space="preserve">13414938248	</t>
  </si>
  <si>
    <t>牡丹江师范学院</t>
  </si>
  <si>
    <t>广东省廉江市石角镇野鸭塘村188号</t>
  </si>
  <si>
    <t>524462</t>
  </si>
  <si>
    <t xml:space="preserve">20184406141000499	</t>
  </si>
  <si>
    <t>高级中学教师资格证，体育</t>
  </si>
  <si>
    <t xml:space="preserve">13822511025	</t>
  </si>
  <si>
    <t xml:space="preserve">2023037073	</t>
  </si>
  <si>
    <t>梁馀奋</t>
  </si>
  <si>
    <t xml:space="preserve">440882199609231812	</t>
  </si>
  <si>
    <t xml:space="preserve">18607681885	</t>
  </si>
  <si>
    <t>广东省雷州市客路镇下梁村</t>
  </si>
  <si>
    <t>未取得，原因：:未取得</t>
  </si>
  <si>
    <t xml:space="preserve">15768046462	</t>
  </si>
  <si>
    <t xml:space="preserve">2023037075	</t>
  </si>
  <si>
    <t>谭俊灏</t>
  </si>
  <si>
    <t>44088320021112295X</t>
  </si>
  <si>
    <t xml:space="preserve">18819796884	</t>
  </si>
  <si>
    <t>湛江市麻章区南亚郦度23栋801</t>
  </si>
  <si>
    <t>524003</t>
  </si>
  <si>
    <t xml:space="preserve">13421730497	</t>
  </si>
  <si>
    <t xml:space="preserve">2023037076	</t>
  </si>
  <si>
    <t>陆飞宇</t>
  </si>
  <si>
    <t xml:space="preserve">440882199706014713	</t>
  </si>
  <si>
    <t>广东省湛江市赤坎区民主路幸福花苑3栋704</t>
  </si>
  <si>
    <t xml:space="preserve">13822561151	</t>
  </si>
  <si>
    <t xml:space="preserve">2023037077	</t>
  </si>
  <si>
    <t>余耀强</t>
  </si>
  <si>
    <t xml:space="preserve">440811200001010034	</t>
  </si>
  <si>
    <t xml:space="preserve">15014422948	</t>
  </si>
  <si>
    <t>广东省湛江市麻章区湖光镇月岭村</t>
  </si>
  <si>
    <t xml:space="preserve">13729103044	</t>
  </si>
  <si>
    <t xml:space="preserve">2023037078	</t>
  </si>
  <si>
    <t>关敏慈</t>
  </si>
  <si>
    <t>44078319990802542X</t>
  </si>
  <si>
    <t xml:space="preserve">13536117383	</t>
  </si>
  <si>
    <t xml:space="preserve">15015028137	</t>
  </si>
  <si>
    <t xml:space="preserve">2023037079	</t>
  </si>
  <si>
    <t>周耀儒</t>
  </si>
  <si>
    <t xml:space="preserve">440823199803281717	</t>
  </si>
  <si>
    <t xml:space="preserve">2023037080	</t>
  </si>
  <si>
    <t>陈新建</t>
  </si>
  <si>
    <t xml:space="preserve">440281200102143211	</t>
  </si>
  <si>
    <t xml:space="preserve">13058204868	</t>
  </si>
  <si>
    <t>广东省韶关市</t>
  </si>
  <si>
    <t>广东省广州华南师范大学大学城</t>
  </si>
  <si>
    <t>未取得，原因：:免试认定</t>
  </si>
  <si>
    <t xml:space="preserve">15220842268	</t>
  </si>
  <si>
    <t xml:space="preserve">2023037081	</t>
  </si>
  <si>
    <t>童泳珊</t>
  </si>
  <si>
    <t xml:space="preserve">441622200005198248	</t>
  </si>
  <si>
    <t xml:space="preserve">13723460197	</t>
  </si>
  <si>
    <t>广东省龙川县</t>
  </si>
  <si>
    <t>广东省梅州市嘉应学院</t>
  </si>
  <si>
    <t>514015</t>
  </si>
  <si>
    <t>2023-6-28</t>
  </si>
  <si>
    <t xml:space="preserve">13510938243	</t>
  </si>
  <si>
    <t xml:space="preserve">2023037082	</t>
  </si>
  <si>
    <t>李广晋</t>
  </si>
  <si>
    <t xml:space="preserve">440982199909011657	</t>
  </si>
  <si>
    <t xml:space="preserve">15706612510	</t>
  </si>
  <si>
    <t>长岐镇下山东二村</t>
  </si>
  <si>
    <t>2022年6月16</t>
  </si>
  <si>
    <t xml:space="preserve">20224406141001457	</t>
  </si>
  <si>
    <t xml:space="preserve">18218045387	</t>
  </si>
  <si>
    <t xml:space="preserve">2023037083	</t>
  </si>
  <si>
    <t>刘星</t>
  </si>
  <si>
    <t>湛江市第八小学（金城校区）</t>
  </si>
  <si>
    <t>小学语文教师</t>
  </si>
  <si>
    <t xml:space="preserve">440881199903177128	</t>
  </si>
  <si>
    <t xml:space="preserve">14778185502	</t>
  </si>
  <si>
    <t>汉语言文学</t>
  </si>
  <si>
    <t>廉江市宏鑫花园</t>
  </si>
  <si>
    <t xml:space="preserve">2020442019542	</t>
  </si>
  <si>
    <t>小学语文</t>
  </si>
  <si>
    <t xml:space="preserve">15018587308	</t>
  </si>
  <si>
    <t>2023038</t>
  </si>
  <si>
    <t>第三组|小学语文|038</t>
  </si>
  <si>
    <t xml:space="preserve">2023038001	</t>
  </si>
  <si>
    <t>方小娇</t>
  </si>
  <si>
    <t xml:space="preserve">440882199609244023	</t>
  </si>
  <si>
    <t xml:space="preserve">18814265984	</t>
  </si>
  <si>
    <t>本科（学士学位名称：文学学位</t>
  </si>
  <si>
    <t>广东省湛江市雷州市南兴镇东地村</t>
  </si>
  <si>
    <t>524269</t>
  </si>
  <si>
    <t xml:space="preserve">20204414322000174	</t>
  </si>
  <si>
    <t xml:space="preserve">13434618981	</t>
  </si>
  <si>
    <t xml:space="preserve">2023038002	</t>
  </si>
  <si>
    <t>林思澄</t>
  </si>
  <si>
    <t xml:space="preserve">440883199902122224	</t>
  </si>
  <si>
    <t xml:space="preserve">13590097662	</t>
  </si>
  <si>
    <t>汉语言文学（师范）</t>
  </si>
  <si>
    <t>广东省湛江市赤坎区公园一号</t>
  </si>
  <si>
    <t xml:space="preserve">13827113606	</t>
  </si>
  <si>
    <t xml:space="preserve">2023038003	</t>
  </si>
  <si>
    <t>肖亚连</t>
  </si>
  <si>
    <t xml:space="preserve">440883199709195069	</t>
  </si>
  <si>
    <t xml:space="preserve">13724788952	</t>
  </si>
  <si>
    <t>广东吴川</t>
  </si>
  <si>
    <t>广东省湛江市吴川市振文镇上东村14号</t>
  </si>
  <si>
    <t xml:space="preserve">2023038004	</t>
  </si>
  <si>
    <t>梁冰冰</t>
  </si>
  <si>
    <t xml:space="preserve">440882199908225025	</t>
  </si>
  <si>
    <t xml:space="preserve">18476943728	</t>
  </si>
  <si>
    <t>广东外语外贸大学南国商学院</t>
  </si>
  <si>
    <t>本科（学士学位名称：文学学士学位</t>
  </si>
  <si>
    <t>广东省湛江市雷州市龙门镇</t>
  </si>
  <si>
    <t>524272</t>
  </si>
  <si>
    <t xml:space="preserve">2022444094288	</t>
  </si>
  <si>
    <t xml:space="preserve">13659766161	</t>
  </si>
  <si>
    <t xml:space="preserve">2023038005	</t>
  </si>
  <si>
    <t>王雅蓓</t>
  </si>
  <si>
    <t xml:space="preserve">440802200001010425	</t>
  </si>
  <si>
    <t xml:space="preserve">13822568412	</t>
  </si>
  <si>
    <t>本科（学士学位名称：汉语言文学师范</t>
  </si>
  <si>
    <t>汉语言文学师范</t>
  </si>
  <si>
    <t>广东省湛江市赤坎区幸福花园汇鑫阁</t>
  </si>
  <si>
    <t xml:space="preserve">13790960715	</t>
  </si>
  <si>
    <t xml:space="preserve">2023038006	</t>
  </si>
  <si>
    <t>黄奕杨</t>
  </si>
  <si>
    <t xml:space="preserve">440803199801312027	</t>
  </si>
  <si>
    <t xml:space="preserve">18340093301	</t>
  </si>
  <si>
    <t>集美大学</t>
  </si>
  <si>
    <t>广东省湛江市霞山区文明西路1号</t>
  </si>
  <si>
    <t xml:space="preserve">18219103145	</t>
  </si>
  <si>
    <t xml:space="preserve">2023038007	</t>
  </si>
  <si>
    <t>肖淑珍</t>
  </si>
  <si>
    <t>44088219980917332X</t>
  </si>
  <si>
    <t xml:space="preserve">15767373186	</t>
  </si>
  <si>
    <t>广州华商学院</t>
  </si>
  <si>
    <t>本科（学士学位名称：汉语言文学</t>
  </si>
  <si>
    <t>511399</t>
  </si>
  <si>
    <t xml:space="preserve">2022444094354	</t>
  </si>
  <si>
    <t xml:space="preserve">2023038008	</t>
  </si>
  <si>
    <t>郑智尹</t>
  </si>
  <si>
    <t xml:space="preserve">440825199706220026	</t>
  </si>
  <si>
    <t xml:space="preserve">18475947251	</t>
  </si>
  <si>
    <t>广东省华商学院增城校区</t>
  </si>
  <si>
    <t xml:space="preserve">20184406232000285	</t>
  </si>
  <si>
    <t xml:space="preserve">16762760486	</t>
  </si>
  <si>
    <t xml:space="preserve">2023038009	</t>
  </si>
  <si>
    <t>蔡宇婷</t>
  </si>
  <si>
    <t xml:space="preserve">440883200109233522	</t>
  </si>
  <si>
    <t xml:space="preserve">15113618242	</t>
  </si>
  <si>
    <t>广东省湛江市霞山区海滨新村四巷</t>
  </si>
  <si>
    <t xml:space="preserve">13414948601	</t>
  </si>
  <si>
    <t xml:space="preserve">2023038010	</t>
  </si>
  <si>
    <t>谭洁薇</t>
  </si>
  <si>
    <t xml:space="preserve">440804200102271125	</t>
  </si>
  <si>
    <t xml:space="preserve">13414908310	</t>
  </si>
  <si>
    <t>中山大学新华学院</t>
  </si>
  <si>
    <t>湛江市赤坎区百姓东村四路十巷七号</t>
  </si>
  <si>
    <t xml:space="preserve">2021443114767	</t>
  </si>
  <si>
    <t>初中语文</t>
  </si>
  <si>
    <t xml:space="preserve">15975948770	</t>
  </si>
  <si>
    <t xml:space="preserve">2023038011	</t>
  </si>
  <si>
    <t>李雨松</t>
  </si>
  <si>
    <t xml:space="preserve">440802199909092226	</t>
  </si>
  <si>
    <t xml:space="preserve">18320497698	</t>
  </si>
  <si>
    <t>广东省湛江市霞山区新尚路6号</t>
  </si>
  <si>
    <t>524006</t>
  </si>
  <si>
    <t>未取得，原因：:等待学校教资认证</t>
  </si>
  <si>
    <t xml:space="preserve">18320379234	</t>
  </si>
  <si>
    <t xml:space="preserve">2023038012	</t>
  </si>
  <si>
    <t>郑晓琳</t>
  </si>
  <si>
    <t xml:space="preserve">440811199908012323	</t>
  </si>
  <si>
    <t xml:space="preserve">15767960025	</t>
  </si>
  <si>
    <t>广东省湛江市麻章区麻章镇李家坡村</t>
  </si>
  <si>
    <t xml:space="preserve">15119271367	</t>
  </si>
  <si>
    <t xml:space="preserve">2023038013	</t>
  </si>
  <si>
    <t>李梅</t>
  </si>
  <si>
    <t xml:space="preserve">440883199711173926	</t>
  </si>
  <si>
    <t xml:space="preserve">13692403785	</t>
  </si>
  <si>
    <t>广东财经大学华商学院</t>
  </si>
  <si>
    <t>广东省湛江市吴川市黄坡镇钓矶矶村</t>
  </si>
  <si>
    <t xml:space="preserve">20204407522000165	</t>
  </si>
  <si>
    <t xml:space="preserve">18813810021	</t>
  </si>
  <si>
    <t xml:space="preserve">2023038014	</t>
  </si>
  <si>
    <t>李海清</t>
  </si>
  <si>
    <t xml:space="preserve">440982200004131625	</t>
  </si>
  <si>
    <t xml:space="preserve">18211506013	</t>
  </si>
  <si>
    <t>广东省化州市长岐镇旺岭山宜村</t>
  </si>
  <si>
    <t>525128</t>
  </si>
  <si>
    <t xml:space="preserve">17880546073	</t>
  </si>
  <si>
    <t xml:space="preserve">2023038015	</t>
  </si>
  <si>
    <t>陈钰莹</t>
  </si>
  <si>
    <t xml:space="preserve">440882199906088821	</t>
  </si>
  <si>
    <t xml:space="preserve">18300167257	</t>
  </si>
  <si>
    <t>湛江科技学院</t>
  </si>
  <si>
    <t>广东省雷州市永达广场</t>
  </si>
  <si>
    <t xml:space="preserve">20214406922000557	</t>
  </si>
  <si>
    <t xml:space="preserve">15816114050	</t>
  </si>
  <si>
    <t xml:space="preserve">2023038016	</t>
  </si>
  <si>
    <t>罗国丽</t>
  </si>
  <si>
    <t xml:space="preserve">440881199901025147	</t>
  </si>
  <si>
    <t xml:space="preserve">13078239771	</t>
  </si>
  <si>
    <t>本科（学士学位名称：文学</t>
  </si>
  <si>
    <t>广东省深圳市宝安区西乡街道河西二坊41号</t>
  </si>
  <si>
    <t>518100</t>
  </si>
  <si>
    <t>2023-06-29</t>
  </si>
  <si>
    <t xml:space="preserve">20204406622000133	</t>
  </si>
  <si>
    <t xml:space="preserve">18718270604	</t>
  </si>
  <si>
    <t xml:space="preserve">2023038017	</t>
  </si>
  <si>
    <t>马依宁</t>
  </si>
  <si>
    <t>44082320000810002X</t>
  </si>
  <si>
    <t xml:space="preserve">18200867718	</t>
  </si>
  <si>
    <t>广东省湛江市遂溪县遂城镇团结街一巷15号</t>
  </si>
  <si>
    <t xml:space="preserve">13543516119	</t>
  </si>
  <si>
    <t xml:space="preserve">2023038018	</t>
  </si>
  <si>
    <t>朱燕丽</t>
  </si>
  <si>
    <t xml:space="preserve">440981200111153567	</t>
  </si>
  <si>
    <t xml:space="preserve">13423545583	</t>
  </si>
  <si>
    <t>广东省高州市石鼓镇白沙长塘边24号</t>
  </si>
  <si>
    <t>525251</t>
  </si>
  <si>
    <t xml:space="preserve">17820453327	</t>
  </si>
  <si>
    <t xml:space="preserve">2023038019	</t>
  </si>
  <si>
    <t>陈妙霞</t>
  </si>
  <si>
    <t xml:space="preserve">440882199808145140	</t>
  </si>
  <si>
    <t xml:space="preserve">15207593162	</t>
  </si>
  <si>
    <t>汉语国际教育（师范）</t>
  </si>
  <si>
    <t xml:space="preserve">13590006394	</t>
  </si>
  <si>
    <t xml:space="preserve">2023038020	</t>
  </si>
  <si>
    <t>黄林婷</t>
  </si>
  <si>
    <t xml:space="preserve">440823200010101443	</t>
  </si>
  <si>
    <t xml:space="preserve">18312719952	</t>
  </si>
  <si>
    <t>广东省广州市番禺区外环西路230号</t>
  </si>
  <si>
    <t xml:space="preserve">2021444124734	</t>
  </si>
  <si>
    <t xml:space="preserve">15113577661	</t>
  </si>
  <si>
    <t xml:space="preserve">2023038021	</t>
  </si>
  <si>
    <t>李兰艳</t>
  </si>
  <si>
    <t xml:space="preserve">522131199705174620	</t>
  </si>
  <si>
    <t xml:space="preserve">19184537762	</t>
  </si>
  <si>
    <t>贵州省赤水市</t>
  </si>
  <si>
    <t>564705</t>
  </si>
  <si>
    <t xml:space="preserve">20233521122000379	</t>
  </si>
  <si>
    <t>广东省外（填写省份）:贵州省遵义市</t>
  </si>
  <si>
    <t xml:space="preserve">15870467473	</t>
  </si>
  <si>
    <t xml:space="preserve">2023038022	</t>
  </si>
  <si>
    <t>陈宜欣</t>
  </si>
  <si>
    <t xml:space="preserve">440803200106201523	</t>
  </si>
  <si>
    <t xml:space="preserve">19820014948	</t>
  </si>
  <si>
    <t>广东省湛江市霞山区新兴街道新川路92号红星天铂广场爱琴海广场13栋2104房</t>
  </si>
  <si>
    <t xml:space="preserve">18718808248	</t>
  </si>
  <si>
    <t xml:space="preserve">2023038023	</t>
  </si>
  <si>
    <t>陈鑫</t>
  </si>
  <si>
    <t xml:space="preserve">440811200007300622	</t>
  </si>
  <si>
    <t xml:space="preserve">15766574266	</t>
  </si>
  <si>
    <t>本科（学士学位名称：汉语言文学学士学位</t>
  </si>
  <si>
    <t>广东省湛江市麻章区麻章镇畅侃村</t>
  </si>
  <si>
    <t>未取得，原因：:已认证，未领取</t>
  </si>
  <si>
    <t xml:space="preserve">13659739969	</t>
  </si>
  <si>
    <t xml:space="preserve">2023038024	</t>
  </si>
  <si>
    <t>陈晓妍</t>
  </si>
  <si>
    <t xml:space="preserve">440801200102152047	</t>
  </si>
  <si>
    <t xml:space="preserve">18300185971	</t>
  </si>
  <si>
    <t>广东省湛江市麻章区硇洲镇谭北湾村</t>
  </si>
  <si>
    <t xml:space="preserve">2021443095830	</t>
  </si>
  <si>
    <t xml:space="preserve">15812369391	</t>
  </si>
  <si>
    <t xml:space="preserve">2023038025	</t>
  </si>
  <si>
    <t>吴梦现</t>
  </si>
  <si>
    <t xml:space="preserve">440883199811260322	</t>
  </si>
  <si>
    <t xml:space="preserve">13659726314	</t>
  </si>
  <si>
    <t>华南农业大学珠江学院</t>
  </si>
  <si>
    <t>汉语言文学专业</t>
  </si>
  <si>
    <t>海滨街道大庙开发区一区二街218号</t>
  </si>
  <si>
    <t>2022年6月30日</t>
  </si>
  <si>
    <t xml:space="preserve">20204406522000233	</t>
  </si>
  <si>
    <t xml:space="preserve">13536437277	</t>
  </si>
  <si>
    <t xml:space="preserve">2023038026	</t>
  </si>
  <si>
    <t>曹海婷</t>
  </si>
  <si>
    <t xml:space="preserve">440881199812024425	</t>
  </si>
  <si>
    <t xml:space="preserve">15800020324	</t>
  </si>
  <si>
    <t>小学教育</t>
  </si>
  <si>
    <t>广州市黄埔区长岭街道萝岗和苑H5栋1407</t>
  </si>
  <si>
    <t>510530</t>
  </si>
  <si>
    <t xml:space="preserve">20214401922000368	</t>
  </si>
  <si>
    <t xml:space="preserve">13450336121	</t>
  </si>
  <si>
    <t xml:space="preserve">2023038027	</t>
  </si>
  <si>
    <t>何敏茹</t>
  </si>
  <si>
    <t xml:space="preserve">440923199811153446	</t>
  </si>
  <si>
    <t xml:space="preserve">13600395256	</t>
  </si>
  <si>
    <t>广东省茂名市电白区七迳镇边园村</t>
  </si>
  <si>
    <t>525030</t>
  </si>
  <si>
    <t xml:space="preserve">202144066222000103	</t>
  </si>
  <si>
    <t xml:space="preserve">13432359660	</t>
  </si>
  <si>
    <t xml:space="preserve">2023038028	</t>
  </si>
  <si>
    <t>林妹</t>
  </si>
  <si>
    <t>44088219970825442X</t>
  </si>
  <si>
    <t xml:space="preserve">13420156371	</t>
  </si>
  <si>
    <t>广东省湛江市雷州市松竹镇龙尾村</t>
  </si>
  <si>
    <t xml:space="preserve">20214406922000216	</t>
  </si>
  <si>
    <t xml:space="preserve">2023038029	</t>
  </si>
  <si>
    <t>黄湘湘</t>
  </si>
  <si>
    <t xml:space="preserve">441781200106276925	</t>
  </si>
  <si>
    <t xml:space="preserve">13411348921	</t>
  </si>
  <si>
    <t>广东省阳春市</t>
  </si>
  <si>
    <t>广东省湛江市赤坎区寸金街道29号岭南师范学院</t>
  </si>
  <si>
    <t>未取得，原因：:六月认定取得</t>
  </si>
  <si>
    <t xml:space="preserve">17825991509	</t>
  </si>
  <si>
    <t xml:space="preserve">2023038030	</t>
  </si>
  <si>
    <t>李诗颖</t>
  </si>
  <si>
    <t xml:space="preserve">440883199804091129	</t>
  </si>
  <si>
    <t xml:space="preserve">15766240964	</t>
  </si>
  <si>
    <t>广东省湛江市吴川市海滨街道科教路南三街</t>
  </si>
  <si>
    <t>2023-06-26</t>
  </si>
  <si>
    <t xml:space="preserve">20224407822000986	</t>
  </si>
  <si>
    <t xml:space="preserve">13702471545	</t>
  </si>
  <si>
    <t xml:space="preserve">2023038031	</t>
  </si>
  <si>
    <t>陈禧宁</t>
  </si>
  <si>
    <t xml:space="preserve">440902199909182833	</t>
  </si>
  <si>
    <t xml:space="preserve">19120724439	</t>
  </si>
  <si>
    <t>茂名市茂南区乙烯生活一区</t>
  </si>
  <si>
    <t xml:space="preserve">13612711202	</t>
  </si>
  <si>
    <t xml:space="preserve">2023038032	</t>
  </si>
  <si>
    <t>林小慧</t>
  </si>
  <si>
    <t xml:space="preserve">440883199710153528	</t>
  </si>
  <si>
    <t xml:space="preserve">15900152402	</t>
  </si>
  <si>
    <t>广东省湛江市经济技术开发区龙潮村一区六巷39号</t>
  </si>
  <si>
    <t>524044</t>
  </si>
  <si>
    <t xml:space="preserve">20194406522000537	</t>
  </si>
  <si>
    <t xml:space="preserve">13030160896	</t>
  </si>
  <si>
    <t xml:space="preserve">2023038033	</t>
  </si>
  <si>
    <t>柯若灵</t>
  </si>
  <si>
    <t xml:space="preserve">440882199907091125	</t>
  </si>
  <si>
    <t xml:space="preserve">15113590731	</t>
  </si>
  <si>
    <t>广东省湛江市雷州市全茂二区万豪楼</t>
  </si>
  <si>
    <t xml:space="preserve">2022444051368	</t>
  </si>
  <si>
    <t xml:space="preserve">15975947662	</t>
  </si>
  <si>
    <t xml:space="preserve">2023038034	</t>
  </si>
  <si>
    <t>官鑫婷</t>
  </si>
  <si>
    <t xml:space="preserve">441623199910102729	</t>
  </si>
  <si>
    <t xml:space="preserve">17875178672	</t>
  </si>
  <si>
    <t>广东省河源市</t>
  </si>
  <si>
    <t>广东省河源市连平县隆街镇岑告村社下屋1号</t>
  </si>
  <si>
    <t>517149</t>
  </si>
  <si>
    <t>20023-06-29</t>
  </si>
  <si>
    <t xml:space="preserve">19866799687	</t>
  </si>
  <si>
    <t xml:space="preserve">2023038035	</t>
  </si>
  <si>
    <t>莫海清</t>
  </si>
  <si>
    <t xml:space="preserve">440804199904251147	</t>
  </si>
  <si>
    <t xml:space="preserve">15775075239	</t>
  </si>
  <si>
    <t>广东省湛江市坡头区龙头镇莫村大村20号102房</t>
  </si>
  <si>
    <t>未取得，原因：:参加学校师范生教资认定，结果未出</t>
  </si>
  <si>
    <t xml:space="preserve">18689879619	</t>
  </si>
  <si>
    <t xml:space="preserve">2023038036	</t>
  </si>
  <si>
    <t>吴俞蓉</t>
  </si>
  <si>
    <t>44088219981226154X</t>
  </si>
  <si>
    <t xml:space="preserve">18476070399	</t>
  </si>
  <si>
    <t>广州新华学院</t>
  </si>
  <si>
    <t>广东省湛江市雷州市沈塘镇塘边村</t>
  </si>
  <si>
    <t xml:space="preserve">2022443093042	</t>
  </si>
  <si>
    <t xml:space="preserve">18319401038	</t>
  </si>
  <si>
    <t xml:space="preserve">2023038037	</t>
  </si>
  <si>
    <t>郑凤宇</t>
  </si>
  <si>
    <t>湛江市第八小学（草苏校区）</t>
  </si>
  <si>
    <t xml:space="preserve">440825199909201968	</t>
  </si>
  <si>
    <t xml:space="preserve">13168137625	</t>
  </si>
  <si>
    <t>小学教育（师范）专业</t>
  </si>
  <si>
    <t>广东省湛江市霞山区新湖大道新湖汽车快修店十五层楼处</t>
  </si>
  <si>
    <t xml:space="preserve">13434692449	</t>
  </si>
  <si>
    <t>2023039</t>
  </si>
  <si>
    <t>第三组|小学语文|039</t>
  </si>
  <si>
    <t xml:space="preserve">2023039001	</t>
  </si>
  <si>
    <t>张柳婷</t>
  </si>
  <si>
    <t xml:space="preserve">440981200010243264	</t>
  </si>
  <si>
    <t xml:space="preserve">18318689548	</t>
  </si>
  <si>
    <t>本科（学士学位名称：汉语国际教育学士</t>
  </si>
  <si>
    <t>汉语国际教育(师范)</t>
  </si>
  <si>
    <t xml:space="preserve">2022444094418	</t>
  </si>
  <si>
    <t xml:space="preserve">13929743981	</t>
  </si>
  <si>
    <t xml:space="preserve">2023039002	</t>
  </si>
  <si>
    <t>赵崇希</t>
  </si>
  <si>
    <t xml:space="preserve">440602199904121533	</t>
  </si>
  <si>
    <t xml:space="preserve">15876387089	</t>
  </si>
  <si>
    <t>524001</t>
  </si>
  <si>
    <t>2023.6</t>
  </si>
  <si>
    <t xml:space="preserve">2023039003	</t>
  </si>
  <si>
    <t>陈航</t>
  </si>
  <si>
    <t xml:space="preserve">441481200101250359	</t>
  </si>
  <si>
    <t xml:space="preserve">17917147094	</t>
  </si>
  <si>
    <t>广东省佛山市禅城区碧桂园城市花园中区6座</t>
  </si>
  <si>
    <t>528000</t>
  </si>
  <si>
    <t xml:space="preserve">13925992177	</t>
  </si>
  <si>
    <t xml:space="preserve">2023039004	</t>
  </si>
  <si>
    <t>陈琪琪</t>
  </si>
  <si>
    <t>湛江市第十五小学</t>
  </si>
  <si>
    <t xml:space="preserve">440881199902230046	</t>
  </si>
  <si>
    <t xml:space="preserve">15767623894	</t>
  </si>
  <si>
    <t>广东省湛江市廉江市中山四路9号</t>
  </si>
  <si>
    <t xml:space="preserve">20224406822000395	</t>
  </si>
  <si>
    <t>小学语文教师资格</t>
  </si>
  <si>
    <t xml:space="preserve">15976840128	</t>
  </si>
  <si>
    <t>2023040</t>
  </si>
  <si>
    <t>第二组|小学语文|040</t>
  </si>
  <si>
    <t xml:space="preserve">2023040001	</t>
  </si>
  <si>
    <t>陈润琳</t>
  </si>
  <si>
    <t xml:space="preserve">440882200007105785	</t>
  </si>
  <si>
    <t xml:space="preserve">13828254857	</t>
  </si>
  <si>
    <t>本科（学士学位名称：汉语言文学学士</t>
  </si>
  <si>
    <t>广东省湛江市雷州市龙门镇金星农场</t>
  </si>
  <si>
    <t>524258</t>
  </si>
  <si>
    <t xml:space="preserve">15975971969	</t>
  </si>
  <si>
    <t xml:space="preserve">2023040002	</t>
  </si>
  <si>
    <t>黄冰</t>
  </si>
  <si>
    <t xml:space="preserve">440881199811085947	</t>
  </si>
  <si>
    <t xml:space="preserve">15218256303	</t>
  </si>
  <si>
    <t xml:space="preserve">18027761145	</t>
  </si>
  <si>
    <t xml:space="preserve">2023040003	</t>
  </si>
  <si>
    <t>凌妍</t>
  </si>
  <si>
    <t xml:space="preserve">440825200208183483	</t>
  </si>
  <si>
    <t xml:space="preserve">17817672143	</t>
  </si>
  <si>
    <t>广东省湛江市徐闻县内村园御景楼</t>
  </si>
  <si>
    <t xml:space="preserve">18218869586	</t>
  </si>
  <si>
    <t xml:space="preserve">2023040004	</t>
  </si>
  <si>
    <t>吴秋燕</t>
  </si>
  <si>
    <t>湛江市第十六小学</t>
  </si>
  <si>
    <t xml:space="preserve">440902199907243268	</t>
  </si>
  <si>
    <t>广东省茂名市茂南区镇盛镇梅江江耳山村一组75号之一</t>
  </si>
  <si>
    <t>广东省茂名市茂南区壹方城二期7栋</t>
  </si>
  <si>
    <t>2023041</t>
  </si>
  <si>
    <t>第二组|小学语文|041</t>
  </si>
  <si>
    <t xml:space="preserve">2023041001	</t>
  </si>
  <si>
    <t>凌娜</t>
  </si>
  <si>
    <t xml:space="preserve">440881199907290427	</t>
  </si>
  <si>
    <t xml:space="preserve">15361105646	</t>
  </si>
  <si>
    <t>小学教育（师范）</t>
  </si>
  <si>
    <t>广东省湛江市廉江市城南街道廉江大道南239号</t>
  </si>
  <si>
    <t xml:space="preserve">13553463788	</t>
  </si>
  <si>
    <t xml:space="preserve">2023041002	</t>
  </si>
  <si>
    <t>钟雯欣</t>
  </si>
  <si>
    <t xml:space="preserve">440881200003253821	</t>
  </si>
  <si>
    <t xml:space="preserve">18813619741	</t>
  </si>
  <si>
    <t>重庆师范大学涉外商贸学院</t>
  </si>
  <si>
    <t>汉语言文学(师范)</t>
  </si>
  <si>
    <t>广东省湛江市赤坎区金城二区振兴大厦</t>
  </si>
  <si>
    <t xml:space="preserve">13660108825	</t>
  </si>
  <si>
    <t xml:space="preserve">2023041003	</t>
  </si>
  <si>
    <t>吴林琅</t>
  </si>
  <si>
    <t xml:space="preserve">440882200201052728	</t>
  </si>
  <si>
    <t xml:space="preserve">15220738163	</t>
  </si>
  <si>
    <t>广东省雷州市唐家镇斑鸠坡村068号</t>
  </si>
  <si>
    <t xml:space="preserve">20214406922000255	</t>
  </si>
  <si>
    <t xml:space="preserve">13725006501	</t>
  </si>
  <si>
    <t xml:space="preserve">2023041004	</t>
  </si>
  <si>
    <t>黄凤珠</t>
  </si>
  <si>
    <t>湛江市第十七小学</t>
  </si>
  <si>
    <t xml:space="preserve">440882199803293945	</t>
  </si>
  <si>
    <t xml:space="preserve">18719107434	</t>
  </si>
  <si>
    <t>广东省湛江市赤坎区北桥街道东山村50号</t>
  </si>
  <si>
    <t>未取得，原因：:未认证</t>
  </si>
  <si>
    <t xml:space="preserve">17876448924	</t>
  </si>
  <si>
    <t>2023042</t>
  </si>
  <si>
    <t>第二组|小学语文|042</t>
  </si>
  <si>
    <t xml:space="preserve">2023042001	</t>
  </si>
  <si>
    <t>梁佳焕</t>
  </si>
  <si>
    <t xml:space="preserve">440981200007197025	</t>
  </si>
  <si>
    <t xml:space="preserve">15626111523	</t>
  </si>
  <si>
    <t>广东省茂名市高州市古丁黄沙</t>
  </si>
  <si>
    <t>525236</t>
  </si>
  <si>
    <t xml:space="preserve">13692546806	</t>
  </si>
  <si>
    <t xml:space="preserve">2023042002	</t>
  </si>
  <si>
    <t>李映洁</t>
  </si>
  <si>
    <t xml:space="preserve">440883199904250326	</t>
  </si>
  <si>
    <t xml:space="preserve">15218197519	</t>
  </si>
  <si>
    <t>广东海洋大学寸金学院</t>
  </si>
  <si>
    <t>广东省吴川市大庙新村13街91号</t>
  </si>
  <si>
    <t>未取得，原因：:已认定未领取</t>
  </si>
  <si>
    <t xml:space="preserve">13822551396	</t>
  </si>
  <si>
    <t xml:space="preserve">2023042003	</t>
  </si>
  <si>
    <t>庞凤连</t>
  </si>
  <si>
    <t xml:space="preserve">440823199903065624	</t>
  </si>
  <si>
    <t xml:space="preserve">13828206357	</t>
  </si>
  <si>
    <t>本科（学士学位名称：汉语言文学专业学士</t>
  </si>
  <si>
    <t>504248</t>
  </si>
  <si>
    <t>未取得，原因：:已通过校考教资考试，还没有认证</t>
  </si>
  <si>
    <t xml:space="preserve">19849336749	</t>
  </si>
  <si>
    <t xml:space="preserve">2023042004	</t>
  </si>
  <si>
    <t>陈春月</t>
  </si>
  <si>
    <t xml:space="preserve">440823199902232726	</t>
  </si>
  <si>
    <t xml:space="preserve">15119514581	</t>
  </si>
  <si>
    <t>广东省湛江市遂溪县乐民镇乐民城村463号</t>
  </si>
  <si>
    <t xml:space="preserve">202144066220003532	</t>
  </si>
  <si>
    <t xml:space="preserve">19307640975	</t>
  </si>
  <si>
    <t xml:space="preserve">2023042005	</t>
  </si>
  <si>
    <t>江妙芬</t>
  </si>
  <si>
    <t xml:space="preserve">441323199902119727	</t>
  </si>
  <si>
    <t xml:space="preserve">15220603692	</t>
  </si>
  <si>
    <t>广东省惠州市</t>
  </si>
  <si>
    <t>广东省惠州市惠东县大岭街道新安社区大浪</t>
  </si>
  <si>
    <t>516369</t>
  </si>
  <si>
    <t>2023.7.1</t>
  </si>
  <si>
    <t>2023043</t>
  </si>
  <si>
    <t>第二组|小学语文|043</t>
  </si>
  <si>
    <t xml:space="preserve">2020043012	</t>
  </si>
  <si>
    <t>杨舒雅</t>
  </si>
  <si>
    <t>44088319991116504X</t>
  </si>
  <si>
    <t xml:space="preserve">15007597628	</t>
  </si>
  <si>
    <t>中山大学南方学院</t>
  </si>
  <si>
    <t>广东省湛江市吴川市梅录街道山庄新村75号</t>
  </si>
  <si>
    <t>未取得，原因：:应届生</t>
  </si>
  <si>
    <t xml:space="preserve">15007590638	</t>
  </si>
  <si>
    <t xml:space="preserve">2023043001	</t>
  </si>
  <si>
    <t>李明珠</t>
  </si>
  <si>
    <t xml:space="preserve">440923199709161968	</t>
  </si>
  <si>
    <t xml:space="preserve">13413668017	</t>
  </si>
  <si>
    <t>广东省湛江市霞山区菉塘北九路三横二巷10号</t>
  </si>
  <si>
    <t xml:space="preserve">20204411422000186	</t>
  </si>
  <si>
    <t xml:space="preserve">18898310191	</t>
  </si>
  <si>
    <t xml:space="preserve">2023043002	</t>
  </si>
  <si>
    <t>朱诗婷</t>
  </si>
  <si>
    <t xml:space="preserve">440803200012213427	</t>
  </si>
  <si>
    <t xml:space="preserve">15766816441	</t>
  </si>
  <si>
    <t>广东财经大学华商学院（广州华商学院）</t>
  </si>
  <si>
    <t>广东省湛江市霞山区新园街道上坡塘村143号</t>
  </si>
  <si>
    <t>524008</t>
  </si>
  <si>
    <t xml:space="preserve">13923059970	</t>
  </si>
  <si>
    <t xml:space="preserve">2023043003	</t>
  </si>
  <si>
    <t>郑卓琳</t>
  </si>
  <si>
    <t xml:space="preserve">440801200101240029	</t>
  </si>
  <si>
    <t xml:space="preserve">13543593212	</t>
  </si>
  <si>
    <t>湛江市赤坎区北兴路茂达居20栋703</t>
  </si>
  <si>
    <t>524031</t>
  </si>
  <si>
    <t xml:space="preserve">2022444062000	</t>
  </si>
  <si>
    <t xml:space="preserve">18927670026	</t>
  </si>
  <si>
    <t xml:space="preserve">2023043004	</t>
  </si>
  <si>
    <t>吴舒雲</t>
  </si>
  <si>
    <t xml:space="preserve">440811199911082648	</t>
  </si>
  <si>
    <t xml:space="preserve">18816728149	</t>
  </si>
  <si>
    <t>湛江市麻章区太平镇太平中心小学东风街80号</t>
  </si>
  <si>
    <t xml:space="preserve">18218432738	</t>
  </si>
  <si>
    <t xml:space="preserve">2023043005	</t>
  </si>
  <si>
    <t>王晓岚</t>
  </si>
  <si>
    <t xml:space="preserve">440882200007120643	</t>
  </si>
  <si>
    <t xml:space="preserve">18319371664	</t>
  </si>
  <si>
    <t>雷州市附城镇下广路地税局附城分局</t>
  </si>
  <si>
    <t xml:space="preserve">20214406922000227	</t>
  </si>
  <si>
    <t xml:space="preserve">15917578268	</t>
  </si>
  <si>
    <t xml:space="preserve">2023043006	</t>
  </si>
  <si>
    <t>黄钰翔</t>
  </si>
  <si>
    <t xml:space="preserve">440882199901284727	</t>
  </si>
  <si>
    <t xml:space="preserve">18718276732	</t>
  </si>
  <si>
    <t>广东省湛江市雷州市雷高镇肖家村503号</t>
  </si>
  <si>
    <t>524241</t>
  </si>
  <si>
    <t xml:space="preserve">13435228622	</t>
  </si>
  <si>
    <t xml:space="preserve">2023043007	</t>
  </si>
  <si>
    <t>陈胜岚</t>
  </si>
  <si>
    <t xml:space="preserve">440881199810294202	</t>
  </si>
  <si>
    <t xml:space="preserve">13421715092	</t>
  </si>
  <si>
    <t xml:space="preserve">20214400822000263	</t>
  </si>
  <si>
    <t xml:space="preserve">13189457383	</t>
  </si>
  <si>
    <t xml:space="preserve">2023043008	</t>
  </si>
  <si>
    <t>彭晓棉</t>
  </si>
  <si>
    <t xml:space="preserve">440825200205193467	</t>
  </si>
  <si>
    <t xml:space="preserve">18319371599	</t>
  </si>
  <si>
    <t>广东省湛江市徐闻县迈陈镇那巢村41号</t>
  </si>
  <si>
    <t>524146</t>
  </si>
  <si>
    <t xml:space="preserve">13421748766	</t>
  </si>
  <si>
    <t xml:space="preserve">2023043009	</t>
  </si>
  <si>
    <t>陈观丽</t>
  </si>
  <si>
    <t xml:space="preserve">440883199909205022	</t>
  </si>
  <si>
    <t xml:space="preserve">15767792709	</t>
  </si>
  <si>
    <t>广东省湛江市吴川市振文文陈屋村</t>
  </si>
  <si>
    <t xml:space="preserve">2022444026904	</t>
  </si>
  <si>
    <t xml:space="preserve">13876209032	</t>
  </si>
  <si>
    <t xml:space="preserve">2023043010	</t>
  </si>
  <si>
    <t>蔡蓝莹</t>
  </si>
  <si>
    <t xml:space="preserve">440882199901011921	</t>
  </si>
  <si>
    <t xml:space="preserve">15917592690	</t>
  </si>
  <si>
    <t>本科（学士学位名称：教育学学位</t>
  </si>
  <si>
    <t>湛江市赤坎区陈屋港中村22号</t>
  </si>
  <si>
    <t xml:space="preserve">13413610378	</t>
  </si>
  <si>
    <t xml:space="preserve">2023043011	</t>
  </si>
  <si>
    <t>郑嘉雯</t>
  </si>
  <si>
    <t>湛江市第二十九小学</t>
  </si>
  <si>
    <t xml:space="preserve">441823199804145945	</t>
  </si>
  <si>
    <t xml:space="preserve">13610579732	</t>
  </si>
  <si>
    <t>广东省清远市</t>
  </si>
  <si>
    <t>广东省清远阳山县七拱镇新圩村委会寨脚村56号</t>
  </si>
  <si>
    <t>513132</t>
  </si>
  <si>
    <t xml:space="preserve">20214406622000127	</t>
  </si>
  <si>
    <t xml:space="preserve">18926640837	</t>
  </si>
  <si>
    <t>2023044</t>
  </si>
  <si>
    <t>第二组|小学语文|044</t>
  </si>
  <si>
    <t xml:space="preserve">2023044001	</t>
  </si>
  <si>
    <t>陈乐怡</t>
  </si>
  <si>
    <t xml:space="preserve">440881199808162788	</t>
  </si>
  <si>
    <t xml:space="preserve">18476936482	</t>
  </si>
  <si>
    <t>广东省湛江市霞山区乐华街道海滨船厂</t>
  </si>
  <si>
    <t>2021-06-08</t>
  </si>
  <si>
    <t xml:space="preserve">20224406142000362	</t>
  </si>
  <si>
    <t xml:space="preserve">18826681663	</t>
  </si>
  <si>
    <t xml:space="preserve">2023044002	</t>
  </si>
  <si>
    <t>郑紫艳</t>
  </si>
  <si>
    <t xml:space="preserve">440882199912205721	</t>
  </si>
  <si>
    <t xml:space="preserve">15766976343	</t>
  </si>
  <si>
    <t>本科（学士学位名称：汉语言文学（师范）学士</t>
  </si>
  <si>
    <t xml:space="preserve">19854464318	</t>
  </si>
  <si>
    <t xml:space="preserve">2023044003	</t>
  </si>
  <si>
    <t>全芷莹</t>
  </si>
  <si>
    <t xml:space="preserve">440881200002270080	</t>
  </si>
  <si>
    <t xml:space="preserve">13229551086	</t>
  </si>
  <si>
    <t>广东省湛江市廉江市垌心路58号</t>
  </si>
  <si>
    <t xml:space="preserve">18927642966	</t>
  </si>
  <si>
    <t xml:space="preserve">2023044004	</t>
  </si>
  <si>
    <t>许云飘</t>
  </si>
  <si>
    <t xml:space="preserve">440882200003280068	</t>
  </si>
  <si>
    <t xml:space="preserve">15812362324	</t>
  </si>
  <si>
    <t>广东省湛江市雷州市大新街36号</t>
  </si>
  <si>
    <t xml:space="preserve">2021444087658	</t>
  </si>
  <si>
    <t xml:space="preserve">13659782768	</t>
  </si>
  <si>
    <t xml:space="preserve">2023044005	</t>
  </si>
  <si>
    <t>曾彬彬</t>
  </si>
  <si>
    <t xml:space="preserve">440882200008092349	</t>
  </si>
  <si>
    <t xml:space="preserve">19864089883	</t>
  </si>
  <si>
    <t>广东省湛江市雷州市龙门镇火炬农场市场</t>
  </si>
  <si>
    <t>524265</t>
  </si>
  <si>
    <t xml:space="preserve">18707509982	</t>
  </si>
  <si>
    <t xml:space="preserve">2023044006	</t>
  </si>
  <si>
    <t>陈明珠</t>
  </si>
  <si>
    <t xml:space="preserve">440882199910203941	</t>
  </si>
  <si>
    <t xml:space="preserve">18476312804	</t>
  </si>
  <si>
    <t>广东省雷州市南兴镇塘头村</t>
  </si>
  <si>
    <t xml:space="preserve">20214411422000091	</t>
  </si>
  <si>
    <t xml:space="preserve">18476314277	</t>
  </si>
  <si>
    <t xml:space="preserve">2023044007	</t>
  </si>
  <si>
    <t>邓杨娟</t>
  </si>
  <si>
    <t>湛江市第三十六小学</t>
  </si>
  <si>
    <t xml:space="preserve">440881199908292723	</t>
  </si>
  <si>
    <t xml:space="preserve">18320356543	</t>
  </si>
  <si>
    <t>广东省廉江市良垌镇大光坡村</t>
  </si>
  <si>
    <t>524432</t>
  </si>
  <si>
    <t xml:space="preserve">20214406822000768	</t>
  </si>
  <si>
    <t xml:space="preserve">13413683479	</t>
  </si>
  <si>
    <t>2023045</t>
  </si>
  <si>
    <t>第二组|小学语文|045</t>
  </si>
  <si>
    <t xml:space="preserve">2023045001	</t>
  </si>
  <si>
    <t>韩华婷</t>
  </si>
  <si>
    <t xml:space="preserve">440804199807281125	</t>
  </si>
  <si>
    <t xml:space="preserve">19866800579	</t>
  </si>
  <si>
    <t>广东省湛江市坡头区龙头镇殷底村310号</t>
  </si>
  <si>
    <t xml:space="preserve">20214400822000941	</t>
  </si>
  <si>
    <t xml:space="preserve">13016053824	</t>
  </si>
  <si>
    <t xml:space="preserve">2023045002	</t>
  </si>
  <si>
    <t>梁蓝月</t>
  </si>
  <si>
    <t xml:space="preserve">445381199708074083	</t>
  </si>
  <si>
    <t xml:space="preserve">18718297397	</t>
  </si>
  <si>
    <t>广东省罗定市</t>
  </si>
  <si>
    <t>素龙街道中村158号</t>
  </si>
  <si>
    <t>527227</t>
  </si>
  <si>
    <t xml:space="preserve">13824696888	</t>
  </si>
  <si>
    <t xml:space="preserve">2023045003	</t>
  </si>
  <si>
    <t>林雨媚</t>
  </si>
  <si>
    <t xml:space="preserve">440883199903052969	</t>
  </si>
  <si>
    <t xml:space="preserve">13536412126	</t>
  </si>
  <si>
    <t>广东省吴川市塘镇镇黄桐山村</t>
  </si>
  <si>
    <t>广东省吴川市塘㙍镇黄桐山村</t>
  </si>
  <si>
    <t xml:space="preserve">15975983571	</t>
  </si>
  <si>
    <t xml:space="preserve">2023045004	</t>
  </si>
  <si>
    <t>罗诗漫</t>
  </si>
  <si>
    <t xml:space="preserve">440881200106200028	</t>
  </si>
  <si>
    <t xml:space="preserve">13828291146	</t>
  </si>
  <si>
    <t>广东省廉江市城北街道罗湖路18号</t>
  </si>
  <si>
    <t xml:space="preserve">13928786048	</t>
  </si>
  <si>
    <t xml:space="preserve">2023045005	</t>
  </si>
  <si>
    <t>黄远莹</t>
  </si>
  <si>
    <t xml:space="preserve">440881200109111426	</t>
  </si>
  <si>
    <t xml:space="preserve">18816706678	</t>
  </si>
  <si>
    <t>本科（学士学位名称：汉语言文学（师范）</t>
  </si>
  <si>
    <t>广东省湛江市廉江市塘山路西五横巷16号</t>
  </si>
  <si>
    <t xml:space="preserve">2022444042490	</t>
  </si>
  <si>
    <t xml:space="preserve">13692301688	</t>
  </si>
  <si>
    <t xml:space="preserve">2023045006	</t>
  </si>
  <si>
    <t>黄金秀</t>
  </si>
  <si>
    <t>44098119961108542X</t>
  </si>
  <si>
    <t xml:space="preserve">18319780990	</t>
  </si>
  <si>
    <t>本科（学士学位名称：汉语国际教育学士学位</t>
  </si>
  <si>
    <t>广东省茂名市高州市潭头镇大垭巷面村</t>
  </si>
  <si>
    <t>未取得，原因：:在认证中</t>
  </si>
  <si>
    <t xml:space="preserve">13632690353	</t>
  </si>
  <si>
    <t xml:space="preserve">2023045007	</t>
  </si>
  <si>
    <t>茅碧飞</t>
  </si>
  <si>
    <t xml:space="preserve">440811199904220029	</t>
  </si>
  <si>
    <t xml:space="preserve">18218430571	</t>
  </si>
  <si>
    <t>广东省广州市天河区元岗街道495号</t>
  </si>
  <si>
    <t>小学语文教师资格证</t>
  </si>
  <si>
    <t xml:space="preserve">18826447150	</t>
  </si>
  <si>
    <t xml:space="preserve">2023045008	</t>
  </si>
  <si>
    <t>陈博帅</t>
  </si>
  <si>
    <t xml:space="preserve">440882200010190044	</t>
  </si>
  <si>
    <t xml:space="preserve">18320499231	</t>
  </si>
  <si>
    <t>广东省湛江市雷州市南湖里果行湖边楼701号</t>
  </si>
  <si>
    <t>未取得，原因：:未毕业</t>
  </si>
  <si>
    <t xml:space="preserve">15816099023	</t>
  </si>
  <si>
    <t xml:space="preserve">2023045009	</t>
  </si>
  <si>
    <t>欧晓碧</t>
  </si>
  <si>
    <t xml:space="preserve">440882199708082429	</t>
  </si>
  <si>
    <t xml:space="preserve">15603076421	</t>
  </si>
  <si>
    <t>湛江市遂溪县遂城镇遂海路山湖海上城</t>
  </si>
  <si>
    <t xml:space="preserve">20204400822001099	</t>
  </si>
  <si>
    <t xml:space="preserve">13724726618	</t>
  </si>
  <si>
    <t xml:space="preserve">2023045010	</t>
  </si>
  <si>
    <t>杨晓云</t>
  </si>
  <si>
    <t xml:space="preserve">440883199803143943	</t>
  </si>
  <si>
    <t xml:space="preserve">13827124165	</t>
  </si>
  <si>
    <t>广东省湛江市吴川市海滨街道创业路东28号</t>
  </si>
  <si>
    <t>524599</t>
  </si>
  <si>
    <t xml:space="preserve">20214406622000081	</t>
  </si>
  <si>
    <t xml:space="preserve">18820692389	</t>
  </si>
  <si>
    <t xml:space="preserve">2023045011	</t>
  </si>
  <si>
    <t>胡健莹</t>
  </si>
  <si>
    <t xml:space="preserve">440882200112253923	</t>
  </si>
  <si>
    <t xml:space="preserve">15816084285	</t>
  </si>
  <si>
    <t>广东省湛江市雷州市一厂天福居</t>
  </si>
  <si>
    <t xml:space="preserve">15219283730	</t>
  </si>
  <si>
    <t xml:space="preserve">2023045012	</t>
  </si>
  <si>
    <t>蔡姗余</t>
  </si>
  <si>
    <t xml:space="preserve">440882200011020047	</t>
  </si>
  <si>
    <t xml:space="preserve">18820437536	</t>
  </si>
  <si>
    <t>广东雷州</t>
  </si>
  <si>
    <t>广东省湛江市赤坎区寸金街道岭南师范学院</t>
  </si>
  <si>
    <t xml:space="preserve">2021444087496	</t>
  </si>
  <si>
    <t xml:space="preserve">13435245473	</t>
  </si>
  <si>
    <t xml:space="preserve">2023045013	</t>
  </si>
  <si>
    <t>陈春梅</t>
  </si>
  <si>
    <t xml:space="preserve">440804199801280842	</t>
  </si>
  <si>
    <t xml:space="preserve">18476938733	</t>
  </si>
  <si>
    <t>524057</t>
  </si>
  <si>
    <t xml:space="preserve">18702062576	</t>
  </si>
  <si>
    <t xml:space="preserve">2023045014	</t>
  </si>
  <si>
    <t>谢欣欣</t>
  </si>
  <si>
    <t xml:space="preserve">440823199911267365	</t>
  </si>
  <si>
    <t xml:space="preserve">18813627247	</t>
  </si>
  <si>
    <t>广东省湛江市赤坎区沙湾街道军民路21号</t>
  </si>
  <si>
    <t>2023.06.25</t>
  </si>
  <si>
    <t xml:space="preserve">20224407822001257	</t>
  </si>
  <si>
    <t xml:space="preserve">13413646679	</t>
  </si>
  <si>
    <t xml:space="preserve">2023045015	</t>
  </si>
  <si>
    <t>李舒欣</t>
  </si>
  <si>
    <t xml:space="preserve">440811200001190629	</t>
  </si>
  <si>
    <t xml:space="preserve">15013310003	</t>
  </si>
  <si>
    <t>广东省湛江市赤坎区南桥南路88号金域雅轩</t>
  </si>
  <si>
    <t>未取得，原因：:笔试已通过，面试还未通过</t>
  </si>
  <si>
    <t xml:space="preserve">13822583821	</t>
  </si>
  <si>
    <t xml:space="preserve">2023045016	</t>
  </si>
  <si>
    <t>蔡艳卿</t>
  </si>
  <si>
    <t xml:space="preserve">440825200011141984	</t>
  </si>
  <si>
    <t xml:space="preserve">15775070582	</t>
  </si>
  <si>
    <t>珠海科技学院</t>
  </si>
  <si>
    <t>广东省湛江市徐闻县下洋镇前进路262号</t>
  </si>
  <si>
    <t>524136</t>
  </si>
  <si>
    <t xml:space="preserve">20214409422000229	</t>
  </si>
  <si>
    <t xml:space="preserve">2023045017	</t>
  </si>
  <si>
    <t>梁浪健</t>
  </si>
  <si>
    <t>44088219990910740X</t>
  </si>
  <si>
    <t xml:space="preserve">15119545973	</t>
  </si>
  <si>
    <t>本科（学士学位名称：小学教育学士学位</t>
  </si>
  <si>
    <t>小学教育专业</t>
  </si>
  <si>
    <t>湛江市雷州市乌石镇</t>
  </si>
  <si>
    <t>未取得，原因：:已认证，还没拿到教师资格证</t>
  </si>
  <si>
    <t xml:space="preserve">13692429239	</t>
  </si>
  <si>
    <t xml:space="preserve">2023045018	</t>
  </si>
  <si>
    <t>王婷铮</t>
  </si>
  <si>
    <t xml:space="preserve">440801200101152926	</t>
  </si>
  <si>
    <t xml:space="preserve">13822506962	</t>
  </si>
  <si>
    <t>汉语言文学（师范）专业</t>
  </si>
  <si>
    <t>广东省湛江市市辖区民安镇龙舍村330号</t>
  </si>
  <si>
    <t xml:space="preserve">13421718219	</t>
  </si>
  <si>
    <t xml:space="preserve">2023045019	</t>
  </si>
  <si>
    <t>廖康欣</t>
  </si>
  <si>
    <t xml:space="preserve">440882200002103406	</t>
  </si>
  <si>
    <t xml:space="preserve">18813655378	</t>
  </si>
  <si>
    <t>广东省广州市番禺区北亭村大街62-1</t>
  </si>
  <si>
    <t>511400</t>
  </si>
  <si>
    <t>2022-06-22</t>
  </si>
  <si>
    <t xml:space="preserve">20224400342000492	</t>
  </si>
  <si>
    <t xml:space="preserve">2023045020	</t>
  </si>
  <si>
    <t>朱海汝</t>
  </si>
  <si>
    <t xml:space="preserve">440882199112113546	</t>
  </si>
  <si>
    <t xml:space="preserve">13536424451	</t>
  </si>
  <si>
    <t>湛江市霞山区绿塘路115号</t>
  </si>
  <si>
    <t xml:space="preserve">15976813946	</t>
  </si>
  <si>
    <t xml:space="preserve">2023045021	</t>
  </si>
  <si>
    <t>梁静怡</t>
  </si>
  <si>
    <t>44188119980821282X</t>
  </si>
  <si>
    <t xml:space="preserve">13435254161	</t>
  </si>
  <si>
    <t>广东省清远市英德市黄花镇</t>
  </si>
  <si>
    <t>513031</t>
  </si>
  <si>
    <t>2023年7月30日</t>
  </si>
  <si>
    <t xml:space="preserve">20214400822002859	</t>
  </si>
  <si>
    <t xml:space="preserve">15307631831	</t>
  </si>
  <si>
    <t xml:space="preserve">2023045022	</t>
  </si>
  <si>
    <t>黄运珍</t>
  </si>
  <si>
    <t xml:space="preserve">441323200008267624	</t>
  </si>
  <si>
    <t xml:space="preserve">17346401878	</t>
  </si>
  <si>
    <t>本科（学士学位名称：本科学士学位</t>
  </si>
  <si>
    <t>汉语国际教育专业</t>
  </si>
  <si>
    <t>广东省惠州市惠东县大岭社背如意路</t>
  </si>
  <si>
    <t>516300</t>
  </si>
  <si>
    <t>未取得，原因：:应届生毕业生，已认定，未领取</t>
  </si>
  <si>
    <t>广东省外（填写省份）:福建电信</t>
  </si>
  <si>
    <t xml:space="preserve">13669513184	</t>
  </si>
  <si>
    <t xml:space="preserve">2023045023	</t>
  </si>
  <si>
    <t>林秋屏</t>
  </si>
  <si>
    <t xml:space="preserve">440883199910070348	</t>
  </si>
  <si>
    <t xml:space="preserve">19128063254	</t>
  </si>
  <si>
    <t>本科（学士学位名称：汉语言文学（师范）学士学位</t>
  </si>
  <si>
    <t>广东省湛江市塘缀镇板桥</t>
  </si>
  <si>
    <t>524571</t>
  </si>
  <si>
    <t>未取得，原因：:未领取，已认证</t>
  </si>
  <si>
    <t xml:space="preserve">18813623688	</t>
  </si>
  <si>
    <t xml:space="preserve">2023045024	</t>
  </si>
  <si>
    <t>陈林英</t>
  </si>
  <si>
    <t xml:space="preserve">440803199907023426	</t>
  </si>
  <si>
    <t xml:space="preserve">13421735881	</t>
  </si>
  <si>
    <t xml:space="preserve">20214400822000266	</t>
  </si>
  <si>
    <t xml:space="preserve">13724799926	</t>
  </si>
  <si>
    <t xml:space="preserve">2023045025	</t>
  </si>
  <si>
    <t>孙宇红</t>
  </si>
  <si>
    <t xml:space="preserve">440883200001253943	</t>
  </si>
  <si>
    <t xml:space="preserve">13533322880	</t>
  </si>
  <si>
    <t>广东省湛江市吴川市黄坡镇唐基村</t>
  </si>
  <si>
    <t>524565</t>
  </si>
  <si>
    <t>2022.06.20</t>
  </si>
  <si>
    <t>未取得，原因：:已认证，还未领取</t>
  </si>
  <si>
    <t xml:space="preserve">13432847965	</t>
  </si>
  <si>
    <t xml:space="preserve">2023045026	</t>
  </si>
  <si>
    <t>郭梓鸿</t>
  </si>
  <si>
    <t xml:space="preserve">440181200108061211	</t>
  </si>
  <si>
    <t xml:space="preserve">18825033558	</t>
  </si>
  <si>
    <t>广东省广州市南沙区榄核镇福西街80号</t>
  </si>
  <si>
    <t>未取得，原因：:已通过教师资格证校考，但尚未下发教师资格证</t>
  </si>
  <si>
    <t xml:space="preserve">13902385927	</t>
  </si>
  <si>
    <t xml:space="preserve">2023045027	</t>
  </si>
  <si>
    <t>林小枚</t>
  </si>
  <si>
    <t xml:space="preserve">441225199801213244	</t>
  </si>
  <si>
    <t xml:space="preserve">13450227374	</t>
  </si>
  <si>
    <t>广东省肇庆市鼎湖区莲花镇</t>
  </si>
  <si>
    <t>526070</t>
  </si>
  <si>
    <t>2021.06.21</t>
  </si>
  <si>
    <t xml:space="preserve">20214406222000586	</t>
  </si>
  <si>
    <t xml:space="preserve">13536393474	</t>
  </si>
  <si>
    <t xml:space="preserve">2023045028	</t>
  </si>
  <si>
    <t>黄琴珠</t>
  </si>
  <si>
    <t>44088219980910704X</t>
  </si>
  <si>
    <t xml:space="preserve">18814000412	</t>
  </si>
  <si>
    <t>广东省肇庆市端州区肇庆大道55号肇庆学院</t>
  </si>
  <si>
    <t>526051</t>
  </si>
  <si>
    <t>未取得，原因：:师范认证中</t>
  </si>
  <si>
    <t xml:space="preserve">13336512143	</t>
  </si>
  <si>
    <t xml:space="preserve">2023045029	</t>
  </si>
  <si>
    <t>高晓</t>
  </si>
  <si>
    <t xml:space="preserve">440883200005292624	</t>
  </si>
  <si>
    <t xml:space="preserve">15016455796	</t>
  </si>
  <si>
    <t>本科（学士学位名称：本科 学士</t>
  </si>
  <si>
    <t>广东湛江吴川</t>
  </si>
  <si>
    <t>广东技术师范大学白云校区小塘公寓</t>
  </si>
  <si>
    <t>高中 语文</t>
  </si>
  <si>
    <t xml:space="preserve">13553465090	</t>
  </si>
  <si>
    <t xml:space="preserve">2023045030	</t>
  </si>
  <si>
    <t>杨丹丹</t>
  </si>
  <si>
    <t xml:space="preserve">440921200007146686	</t>
  </si>
  <si>
    <t xml:space="preserve">15812393643	</t>
  </si>
  <si>
    <t>未取得，原因：:校考已过，未认证</t>
  </si>
  <si>
    <t xml:space="preserve">15015978385	</t>
  </si>
  <si>
    <t xml:space="preserve">2023045031	</t>
  </si>
  <si>
    <t>刘康平</t>
  </si>
  <si>
    <t xml:space="preserve">440923199806193742	</t>
  </si>
  <si>
    <t xml:space="preserve">15915273225	</t>
  </si>
  <si>
    <t>广东省茂名市电白区坡心镇古城村</t>
  </si>
  <si>
    <t xml:space="preserve">15915259703	</t>
  </si>
  <si>
    <t xml:space="preserve">2023045032	</t>
  </si>
  <si>
    <t>江碧昀</t>
  </si>
  <si>
    <t xml:space="preserve">440881200106144425	</t>
  </si>
  <si>
    <t xml:space="preserve">13437868363	</t>
  </si>
  <si>
    <t>广东省广州市白云区江高镇环镇西路155号广东技术师范大学白云校区</t>
  </si>
  <si>
    <t xml:space="preserve">18938403596	</t>
  </si>
  <si>
    <t xml:space="preserve">2023045033	</t>
  </si>
  <si>
    <t>彭紫兰</t>
  </si>
  <si>
    <t xml:space="preserve">440923200101031722	</t>
  </si>
  <si>
    <t xml:space="preserve">15915993214	</t>
  </si>
  <si>
    <t>广东省茂名市电白区博贺镇博贺小学</t>
  </si>
  <si>
    <t>525447</t>
  </si>
  <si>
    <t xml:space="preserve">13543368400	</t>
  </si>
  <si>
    <t xml:space="preserve">2023045034	</t>
  </si>
  <si>
    <t>黄倩倩</t>
  </si>
  <si>
    <t>湛江市第十五中学（小学部）</t>
  </si>
  <si>
    <t>44088219991207504X</t>
  </si>
  <si>
    <t xml:space="preserve">18476098646	</t>
  </si>
  <si>
    <t>琼台师范学院</t>
  </si>
  <si>
    <t>广东省湛江市霞山区翠绿花园</t>
  </si>
  <si>
    <t xml:space="preserve">20214600422000867	</t>
  </si>
  <si>
    <t xml:space="preserve">13058385972	</t>
  </si>
  <si>
    <t>2023047</t>
  </si>
  <si>
    <t>第二组|小学语文|047</t>
  </si>
  <si>
    <t xml:space="preserve">2023047001	</t>
  </si>
  <si>
    <t>黄琪芳</t>
  </si>
  <si>
    <t xml:space="preserve">440882200102070701	</t>
  </si>
  <si>
    <t xml:space="preserve">13435242291	</t>
  </si>
  <si>
    <t xml:space="preserve">2021444087591	</t>
  </si>
  <si>
    <t xml:space="preserve">13414975428	</t>
  </si>
  <si>
    <t xml:space="preserve">2023047002	</t>
  </si>
  <si>
    <t>吴晓薇</t>
  </si>
  <si>
    <t xml:space="preserve">440882200008161842	</t>
  </si>
  <si>
    <t xml:space="preserve">15707512809	</t>
  </si>
  <si>
    <t>广东省湛江市雷州市客路镇宅仔村委会许产村</t>
  </si>
  <si>
    <t xml:space="preserve">13536429897	</t>
  </si>
  <si>
    <t xml:space="preserve">2023047003	</t>
  </si>
  <si>
    <t>钱淑怡</t>
  </si>
  <si>
    <t xml:space="preserve">441223200103054744	</t>
  </si>
  <si>
    <t xml:space="preserve">13073095709	</t>
  </si>
  <si>
    <t>广东金融学院</t>
  </si>
  <si>
    <t>广东省佛山市顺德区乐从镇湖畔湾三期</t>
  </si>
  <si>
    <t>528315</t>
  </si>
  <si>
    <t xml:space="preserve">13695264322	</t>
  </si>
  <si>
    <t xml:space="preserve">2023047004	</t>
  </si>
  <si>
    <t>梁小漫</t>
  </si>
  <si>
    <t xml:space="preserve">440882200008134721	</t>
  </si>
  <si>
    <t xml:space="preserve">18476307774	</t>
  </si>
  <si>
    <t>本科（学士学位名称：汉语言文学（师范）专业学士</t>
  </si>
  <si>
    <t>3023—06—30</t>
  </si>
  <si>
    <t>初级中学语文</t>
  </si>
  <si>
    <t xml:space="preserve">15625096917	</t>
  </si>
  <si>
    <t xml:space="preserve">2023047005	</t>
  </si>
  <si>
    <t>曹杏奋</t>
  </si>
  <si>
    <t>湛江市第十五中学（小学语文）</t>
  </si>
  <si>
    <t xml:space="preserve">440882199703104449	</t>
  </si>
  <si>
    <t xml:space="preserve">13435225760	</t>
  </si>
  <si>
    <t>广东省湛江市雷州市松竹镇山尾村</t>
  </si>
  <si>
    <t xml:space="preserve">20214406922000477	</t>
  </si>
  <si>
    <t xml:space="preserve">18898379029	</t>
  </si>
  <si>
    <t xml:space="preserve">2023047006	</t>
  </si>
  <si>
    <t>林依依</t>
  </si>
  <si>
    <t xml:space="preserve">440882200009184421	</t>
  </si>
  <si>
    <t xml:space="preserve">15217451152	</t>
  </si>
  <si>
    <t>广东省湛江市雷州市许宅村</t>
  </si>
  <si>
    <t>未取得，原因：:已经取得证明并在认证中</t>
  </si>
  <si>
    <t xml:space="preserve">19128050191	</t>
  </si>
  <si>
    <t xml:space="preserve">2023047007	</t>
  </si>
  <si>
    <t>钟梦姣</t>
  </si>
  <si>
    <t xml:space="preserve">440882200104235469	</t>
  </si>
  <si>
    <t xml:space="preserve">13692484596	</t>
  </si>
  <si>
    <t>广东省湛江市雷州市调风镇后降村委</t>
  </si>
  <si>
    <t>544200</t>
  </si>
  <si>
    <t xml:space="preserve">18858424048	</t>
  </si>
  <si>
    <t xml:space="preserve">2023047008	</t>
  </si>
  <si>
    <t>吴月玲</t>
  </si>
  <si>
    <t>44088219990204002X</t>
  </si>
  <si>
    <t xml:space="preserve">15768354849	</t>
  </si>
  <si>
    <t>广东省湛江市雷州市西门街141号</t>
  </si>
  <si>
    <t xml:space="preserve">13553570189	</t>
  </si>
  <si>
    <t xml:space="preserve">2023047009	</t>
  </si>
  <si>
    <t>苏亮月</t>
  </si>
  <si>
    <t xml:space="preserve">440823200101132026	</t>
  </si>
  <si>
    <t xml:space="preserve">18688083118	</t>
  </si>
  <si>
    <t>广东省湛江市麻章区瑞景路</t>
  </si>
  <si>
    <t xml:space="preserve">18688083008	</t>
  </si>
  <si>
    <t xml:space="preserve">2023047010	</t>
  </si>
  <si>
    <t>肖小惠</t>
  </si>
  <si>
    <t>44088219990905474X</t>
  </si>
  <si>
    <t xml:space="preserve">13692387395	</t>
  </si>
  <si>
    <t>广东省雷州市新城街道嘉福居</t>
  </si>
  <si>
    <t xml:space="preserve">2022444094360	</t>
  </si>
  <si>
    <t xml:space="preserve">13824841838	</t>
  </si>
  <si>
    <t xml:space="preserve">2023047011	</t>
  </si>
  <si>
    <t>李冬婷</t>
  </si>
  <si>
    <t xml:space="preserve">440803200012103922	</t>
  </si>
  <si>
    <t xml:space="preserve">19876386228	</t>
  </si>
  <si>
    <t>广东省湛江市霞山区上坡东路银地绿洲水仙座1105</t>
  </si>
  <si>
    <t xml:space="preserve">13533553540	</t>
  </si>
  <si>
    <t xml:space="preserve">2023047012	</t>
  </si>
  <si>
    <t>詹婉莹</t>
  </si>
  <si>
    <t xml:space="preserve">440823199906217320	</t>
  </si>
  <si>
    <t xml:space="preserve">13250407327	</t>
  </si>
  <si>
    <t>汉语国际教育学院</t>
  </si>
  <si>
    <t>湛江市遂溪县遂城镇站南路海事局东侧14号</t>
  </si>
  <si>
    <t xml:space="preserve">13421739125	</t>
  </si>
  <si>
    <t xml:space="preserve">2023047013	</t>
  </si>
  <si>
    <t>杨欢雯</t>
  </si>
  <si>
    <t xml:space="preserve">440902199902174048	</t>
  </si>
  <si>
    <t xml:space="preserve">18824387841	</t>
  </si>
  <si>
    <t>广东省茂名市站前五路123号大院</t>
  </si>
  <si>
    <t xml:space="preserve">2021444087492	</t>
  </si>
  <si>
    <t xml:space="preserve">15875852607	</t>
  </si>
  <si>
    <t xml:space="preserve">2023047014	</t>
  </si>
  <si>
    <t>张伙娣</t>
  </si>
  <si>
    <t xml:space="preserve">440981199701251743	</t>
  </si>
  <si>
    <t xml:space="preserve">13640815696	</t>
  </si>
  <si>
    <t>广东省高州市云潭镇垌头坡头村9号</t>
  </si>
  <si>
    <t>525246</t>
  </si>
  <si>
    <t xml:space="preserve">20224407522000708	</t>
  </si>
  <si>
    <t xml:space="preserve">15112850162	</t>
  </si>
  <si>
    <t xml:space="preserve">2023047016	</t>
  </si>
  <si>
    <t>周思蕾</t>
  </si>
  <si>
    <t xml:space="preserve">430624199905181825	</t>
  </si>
  <si>
    <t xml:space="preserve">15019684214	</t>
  </si>
  <si>
    <t>湖南省岳阳市</t>
  </si>
  <si>
    <t>广东省佛山市三水区白坭镇黄金大道山水凯旋花园</t>
  </si>
  <si>
    <t>528100</t>
  </si>
  <si>
    <t>2022-06-27</t>
  </si>
  <si>
    <t xml:space="preserve">20224404642001820	</t>
  </si>
  <si>
    <t xml:space="preserve">13068650483	</t>
  </si>
  <si>
    <t xml:space="preserve">2023047017	</t>
  </si>
  <si>
    <t>周晓棠</t>
  </si>
  <si>
    <t xml:space="preserve">440825200003062629	</t>
  </si>
  <si>
    <t xml:space="preserve">18320369968	</t>
  </si>
  <si>
    <t>广东省湛江市徐闻县新寮镇周宅村16号</t>
  </si>
  <si>
    <t>初中教师资格证</t>
  </si>
  <si>
    <t xml:space="preserve">15088144996	</t>
  </si>
  <si>
    <t xml:space="preserve">2023047018	</t>
  </si>
  <si>
    <t>黄婷婷</t>
  </si>
  <si>
    <t xml:space="preserve">440881199911281048	</t>
  </si>
  <si>
    <t xml:space="preserve">15975993138	</t>
  </si>
  <si>
    <t>广东省湛江市廉江市永兴国际</t>
  </si>
  <si>
    <t xml:space="preserve">15768843841	</t>
  </si>
  <si>
    <t xml:space="preserve">2023047019	</t>
  </si>
  <si>
    <t>李思彤</t>
  </si>
  <si>
    <t xml:space="preserve">440882200008013946	</t>
  </si>
  <si>
    <t xml:space="preserve">15767903995	</t>
  </si>
  <si>
    <t xml:space="preserve">13922713718	</t>
  </si>
  <si>
    <t xml:space="preserve">2023047020	</t>
  </si>
  <si>
    <t>梁秋怡</t>
  </si>
  <si>
    <t xml:space="preserve">440801199910292026	</t>
  </si>
  <si>
    <t xml:space="preserve">13828234228	</t>
  </si>
  <si>
    <t>湛江市岭南师范学院</t>
  </si>
  <si>
    <t xml:space="preserve">20214406322000046	</t>
  </si>
  <si>
    <t xml:space="preserve">13356549739	</t>
  </si>
  <si>
    <t xml:space="preserve">2023047021	</t>
  </si>
  <si>
    <t>陈碧莹</t>
  </si>
  <si>
    <t xml:space="preserve">440882200010288826	</t>
  </si>
  <si>
    <t xml:space="preserve">15768756215	</t>
  </si>
  <si>
    <t>岭南师范</t>
  </si>
  <si>
    <t>广东省雷州市西湖街道西湖里</t>
  </si>
  <si>
    <t xml:space="preserve">20214406922000247	</t>
  </si>
  <si>
    <t xml:space="preserve">13553465950	</t>
  </si>
  <si>
    <t xml:space="preserve">2023047022	</t>
  </si>
  <si>
    <t>王柳清</t>
  </si>
  <si>
    <t xml:space="preserve">440801200101152627	</t>
  </si>
  <si>
    <t xml:space="preserve">18476661161	</t>
  </si>
  <si>
    <t>广东省湛江市麻章区东海岛东山镇</t>
  </si>
  <si>
    <t xml:space="preserve">20214405422000304	</t>
  </si>
  <si>
    <t xml:space="preserve">13536419018	</t>
  </si>
  <si>
    <t xml:space="preserve">2023047023	</t>
  </si>
  <si>
    <t>陈金翠</t>
  </si>
  <si>
    <t xml:space="preserve">440882200009091524	</t>
  </si>
  <si>
    <t xml:space="preserve">13828253215	</t>
  </si>
  <si>
    <t>广东省湛江市霞山区泰汇广场二栋一门</t>
  </si>
  <si>
    <t xml:space="preserve">13435238222	</t>
  </si>
  <si>
    <t xml:space="preserve">2023047024	</t>
  </si>
  <si>
    <t>陈华丽</t>
  </si>
  <si>
    <t xml:space="preserve">440882199810247269	</t>
  </si>
  <si>
    <t xml:space="preserve">13002098636	</t>
  </si>
  <si>
    <t>广东省湛江市雷州市乌石镇伴侣村</t>
  </si>
  <si>
    <t xml:space="preserve">20204411422000016	</t>
  </si>
  <si>
    <t xml:space="preserve">17520432109	</t>
  </si>
  <si>
    <t xml:space="preserve">2023047025	</t>
  </si>
  <si>
    <t>李少珍</t>
  </si>
  <si>
    <t xml:space="preserve">441224199909213223	</t>
  </si>
  <si>
    <t xml:space="preserve">14718548178	</t>
  </si>
  <si>
    <t>广东省肇庆市怀集县梁村镇</t>
  </si>
  <si>
    <t>526400</t>
  </si>
  <si>
    <t xml:space="preserve">20214408122000247	</t>
  </si>
  <si>
    <t xml:space="preserve">2023047026	</t>
  </si>
  <si>
    <t>廖细燕</t>
  </si>
  <si>
    <t xml:space="preserve">441424199910304422	</t>
  </si>
  <si>
    <t xml:space="preserve">14754428646	</t>
  </si>
  <si>
    <t>广东培正学院</t>
  </si>
  <si>
    <t>广东省梅州市五华县棉洋镇唐纯村寨下</t>
  </si>
  <si>
    <t>514443</t>
  </si>
  <si>
    <t xml:space="preserve">2022442049670	</t>
  </si>
  <si>
    <t xml:space="preserve">14718006735	</t>
  </si>
  <si>
    <t xml:space="preserve">2023047027	</t>
  </si>
  <si>
    <t>陈海锋</t>
  </si>
  <si>
    <t xml:space="preserve">440882200108057217	</t>
  </si>
  <si>
    <t xml:space="preserve">18719157404	</t>
  </si>
  <si>
    <t>广东外语外贸大学</t>
  </si>
  <si>
    <t xml:space="preserve">15767018918	</t>
  </si>
  <si>
    <t xml:space="preserve">2023047028	</t>
  </si>
  <si>
    <t>林咏</t>
  </si>
  <si>
    <t xml:space="preserve">440883199802261964	</t>
  </si>
  <si>
    <t xml:space="preserve">18320356837	</t>
  </si>
  <si>
    <t>广东省湛江市吴川市樟铺镇樟木岭头村</t>
  </si>
  <si>
    <t>524575</t>
  </si>
  <si>
    <t xml:space="preserve">20214400822001003	</t>
  </si>
  <si>
    <t xml:space="preserve">2023047029	</t>
  </si>
  <si>
    <t>谭婉婷</t>
  </si>
  <si>
    <t xml:space="preserve">440804199609251128	</t>
  </si>
  <si>
    <t xml:space="preserve">18200896783	</t>
  </si>
  <si>
    <t>广东省湛江市坡头区龙头镇</t>
  </si>
  <si>
    <t xml:space="preserve">20224413032000896	</t>
  </si>
  <si>
    <t xml:space="preserve">13097916968	</t>
  </si>
  <si>
    <t xml:space="preserve">2023047030	</t>
  </si>
  <si>
    <t>全燕玲</t>
  </si>
  <si>
    <t>44088119990306182X</t>
  </si>
  <si>
    <t xml:space="preserve">13250774887	</t>
  </si>
  <si>
    <t>广东说廉江市</t>
  </si>
  <si>
    <t>广东省湛江市霞山区</t>
  </si>
  <si>
    <t xml:space="preserve">20224400822001286	</t>
  </si>
  <si>
    <t xml:space="preserve">13232722844	</t>
  </si>
  <si>
    <t xml:space="preserve">2023047031	</t>
  </si>
  <si>
    <t>许子燕</t>
  </si>
  <si>
    <t xml:space="preserve">440823199903293926	</t>
  </si>
  <si>
    <t xml:space="preserve">15775077026	</t>
  </si>
  <si>
    <t>遂溪县北坡镇平原小区</t>
  </si>
  <si>
    <t>524359</t>
  </si>
  <si>
    <t xml:space="preserve">2021444087498	</t>
  </si>
  <si>
    <t xml:space="preserve">13822591989	</t>
  </si>
  <si>
    <t xml:space="preserve">2023047032	</t>
  </si>
  <si>
    <t>陈晓琪</t>
  </si>
  <si>
    <t>小学语文教学</t>
  </si>
  <si>
    <t>44098220001113148X</t>
  </si>
  <si>
    <t xml:space="preserve">13538855971	</t>
  </si>
  <si>
    <t>广东省广州市天河区棠东丰华街31号</t>
  </si>
  <si>
    <t>510665</t>
  </si>
  <si>
    <t xml:space="preserve">2021443086615	</t>
  </si>
  <si>
    <t xml:space="preserve">13538758061	</t>
  </si>
  <si>
    <t xml:space="preserve">2023047033	</t>
  </si>
  <si>
    <t>罗贺匀</t>
  </si>
  <si>
    <t xml:space="preserve">440902200007280085	</t>
  </si>
  <si>
    <t xml:space="preserve">18929772317	</t>
  </si>
  <si>
    <t>广东省茂名市茂南区</t>
  </si>
  <si>
    <t>乙烯一区44栋802</t>
  </si>
  <si>
    <t xml:space="preserve">15119654132	</t>
  </si>
  <si>
    <t xml:space="preserve">2023047034	</t>
  </si>
  <si>
    <t>张柳青</t>
  </si>
  <si>
    <t xml:space="preserve">440823199907121726	</t>
  </si>
  <si>
    <t xml:space="preserve">13630462430	</t>
  </si>
  <si>
    <t>广东省湛江市遂溪县岭北镇后江村</t>
  </si>
  <si>
    <t xml:space="preserve">2022444094306	</t>
  </si>
  <si>
    <t xml:space="preserve">19878585882	</t>
  </si>
  <si>
    <t xml:space="preserve">2023047035	</t>
  </si>
  <si>
    <t>王宇轩</t>
  </si>
  <si>
    <t xml:space="preserve">220182200004120227	</t>
  </si>
  <si>
    <t xml:space="preserve">15567034666	</t>
  </si>
  <si>
    <t>吉林师范大学</t>
  </si>
  <si>
    <t>吉林省榆树市</t>
  </si>
  <si>
    <t>吉林省榆树市正阳街道逸品南方小区</t>
  </si>
  <si>
    <t>130400</t>
  </si>
  <si>
    <t xml:space="preserve">20222210722000314	</t>
  </si>
  <si>
    <t>广东省外（填写省份）:吉林省</t>
  </si>
  <si>
    <t xml:space="preserve">15947812535	</t>
  </si>
  <si>
    <t xml:space="preserve">2023047036	</t>
  </si>
  <si>
    <t>梁思维</t>
  </si>
  <si>
    <t xml:space="preserve">440983200101141629	</t>
  </si>
  <si>
    <t xml:space="preserve">19120536644	</t>
  </si>
  <si>
    <t>广东省茂名市信宜市镇隆镇六旺六旺村</t>
  </si>
  <si>
    <t>525347</t>
  </si>
  <si>
    <t xml:space="preserve">17827803524	</t>
  </si>
  <si>
    <t xml:space="preserve">2023047037	</t>
  </si>
  <si>
    <t>李云</t>
  </si>
  <si>
    <t xml:space="preserve">440883199508285068	</t>
  </si>
  <si>
    <t xml:space="preserve">13710378248	</t>
  </si>
  <si>
    <t>广东省广州市白云区鸦岗村瑶头街14号</t>
  </si>
  <si>
    <t xml:space="preserve">20184400832000266	</t>
  </si>
  <si>
    <t>初中、语文</t>
  </si>
  <si>
    <t xml:space="preserve">13640237511	</t>
  </si>
  <si>
    <t xml:space="preserve">2023047038	</t>
  </si>
  <si>
    <t>庄海云</t>
  </si>
  <si>
    <t>44080320010929442X</t>
  </si>
  <si>
    <t xml:space="preserve">18475924950	</t>
  </si>
  <si>
    <t xml:space="preserve">18807590287	</t>
  </si>
  <si>
    <t xml:space="preserve">2023047039	</t>
  </si>
  <si>
    <t>唐羽萍</t>
  </si>
  <si>
    <t xml:space="preserve">440923200111034847	</t>
  </si>
  <si>
    <t xml:space="preserve">15919278851	</t>
  </si>
  <si>
    <t>北京理工大学珠海学院</t>
  </si>
  <si>
    <t>广东省茂名市电白区新建木底村31号</t>
  </si>
  <si>
    <t xml:space="preserve">13592959797	</t>
  </si>
  <si>
    <t xml:space="preserve">2023047040	</t>
  </si>
  <si>
    <t>李阳梅</t>
  </si>
  <si>
    <t xml:space="preserve">440883200104143923	</t>
  </si>
  <si>
    <t xml:space="preserve">13536357820	</t>
  </si>
  <si>
    <t>广东省吴川市黄坡镇三柏村</t>
  </si>
  <si>
    <t xml:space="preserve">15728619477	</t>
  </si>
  <si>
    <t>2023049</t>
  </si>
  <si>
    <t>第三组|小学语文|049</t>
  </si>
  <si>
    <t xml:space="preserve">2023049001	</t>
  </si>
  <si>
    <t>柯笑</t>
  </si>
  <si>
    <t xml:space="preserve">440883199911210322	</t>
  </si>
  <si>
    <t xml:space="preserve">18476642728	</t>
  </si>
  <si>
    <t>广东省湛江市吴川市海逸半岛</t>
  </si>
  <si>
    <t xml:space="preserve">15812307208	</t>
  </si>
  <si>
    <t xml:space="preserve">2023049002	</t>
  </si>
  <si>
    <t>陈淑珍</t>
  </si>
  <si>
    <t xml:space="preserve">440882199810073748	</t>
  </si>
  <si>
    <t xml:space="preserve">15975950437	</t>
  </si>
  <si>
    <t>广东省湛江市雷州市企水镇茂宁村57号</t>
  </si>
  <si>
    <t xml:space="preserve">2121444087654	</t>
  </si>
  <si>
    <t xml:space="preserve">13729194320	</t>
  </si>
  <si>
    <t xml:space="preserve">2023049003	</t>
  </si>
  <si>
    <t>叶丽桦</t>
  </si>
  <si>
    <t xml:space="preserve">440102200101022329	</t>
  </si>
  <si>
    <t xml:space="preserve">13265368551	</t>
  </si>
  <si>
    <t>广州市越秀区万福路243号</t>
  </si>
  <si>
    <t>510110</t>
  </si>
  <si>
    <t xml:space="preserve">13794309386	</t>
  </si>
  <si>
    <t xml:space="preserve">2023049004	</t>
  </si>
  <si>
    <t>汤冬梅</t>
  </si>
  <si>
    <t xml:space="preserve">440804199612260586	</t>
  </si>
  <si>
    <t xml:space="preserve">17612059472	</t>
  </si>
  <si>
    <t xml:space="preserve">18330214104	</t>
  </si>
  <si>
    <t xml:space="preserve">2023049005	</t>
  </si>
  <si>
    <t>黄一川</t>
  </si>
  <si>
    <t xml:space="preserve">440882200101110329	</t>
  </si>
  <si>
    <t xml:space="preserve">14767507429	</t>
  </si>
  <si>
    <t>广东省湛江市赤坎区南桥街道</t>
  </si>
  <si>
    <t xml:space="preserve">18933817727	</t>
  </si>
  <si>
    <t xml:space="preserve">2023049006	</t>
  </si>
  <si>
    <t>苏天韵</t>
  </si>
  <si>
    <t>湛江市第二十八中学（小学部）</t>
  </si>
  <si>
    <t xml:space="preserve">440802199408310440	</t>
  </si>
  <si>
    <t xml:space="preserve">13326510603	</t>
  </si>
  <si>
    <t>广东省湛江市赤坎区南桥南路38号6栋</t>
  </si>
  <si>
    <t>524038</t>
  </si>
  <si>
    <t xml:space="preserve">20174406232000654	</t>
  </si>
  <si>
    <t>初级中学语文教师资格证</t>
  </si>
  <si>
    <t xml:space="preserve">13670966991	</t>
  </si>
  <si>
    <t>2023050</t>
  </si>
  <si>
    <t>第三组|小学语文|050</t>
  </si>
  <si>
    <t xml:space="preserve">2023050001	</t>
  </si>
  <si>
    <t>谢东珀</t>
  </si>
  <si>
    <t xml:space="preserve">440882200008260023	</t>
  </si>
  <si>
    <t xml:space="preserve">19864919893	</t>
  </si>
  <si>
    <t>广东省湛江市雷州市杨家镇杨家中学</t>
  </si>
  <si>
    <t>524267</t>
  </si>
  <si>
    <t xml:space="preserve">13659741862	</t>
  </si>
  <si>
    <t>2023051</t>
  </si>
  <si>
    <t>第三组|小学语文|051</t>
  </si>
  <si>
    <t xml:space="preserve">2023051001	</t>
  </si>
  <si>
    <t>谢柠蔓</t>
  </si>
  <si>
    <t xml:space="preserve">440882200005154428	</t>
  </si>
  <si>
    <t xml:space="preserve">13822594057	</t>
  </si>
  <si>
    <t>广东省湛江市雷州市松竹镇东后村</t>
  </si>
  <si>
    <t xml:space="preserve">13729109230	</t>
  </si>
  <si>
    <t xml:space="preserve">2023051002	</t>
  </si>
  <si>
    <t>龙心元</t>
  </si>
  <si>
    <t xml:space="preserve">440801200011110626	</t>
  </si>
  <si>
    <t xml:space="preserve">13531007780	</t>
  </si>
  <si>
    <t>广东省湛江市霞山区解放西路38号48栋</t>
  </si>
  <si>
    <t xml:space="preserve">2022443093114	</t>
  </si>
  <si>
    <t xml:space="preserve">15119588655	</t>
  </si>
  <si>
    <t xml:space="preserve">2023051003	</t>
  </si>
  <si>
    <t>邓斯琪</t>
  </si>
  <si>
    <t xml:space="preserve">440825200010280026	</t>
  </si>
  <si>
    <t xml:space="preserve">15766240792	</t>
  </si>
  <si>
    <t>广东省湛江市徐闻县徐城街道民康幼儿园</t>
  </si>
  <si>
    <t xml:space="preserve">2022444026892	</t>
  </si>
  <si>
    <t xml:space="preserve">13590013376	</t>
  </si>
  <si>
    <t xml:space="preserve">2023051004	</t>
  </si>
  <si>
    <t>庞盈希</t>
  </si>
  <si>
    <t xml:space="preserve">440802200105140021	</t>
  </si>
  <si>
    <t xml:space="preserve">13692433801	</t>
  </si>
  <si>
    <t>广东省湛江市赤坎区寸金路37号</t>
  </si>
  <si>
    <t>524037</t>
  </si>
  <si>
    <t xml:space="preserve">13692467089	</t>
  </si>
  <si>
    <t xml:space="preserve">2023051005	</t>
  </si>
  <si>
    <t>王湛苓</t>
  </si>
  <si>
    <t xml:space="preserve">440802200003271725	</t>
  </si>
  <si>
    <t xml:space="preserve">13414932967	</t>
  </si>
  <si>
    <t>广东省广州市广东技术师范大学白云校区</t>
  </si>
  <si>
    <t xml:space="preserve">2023051006	</t>
  </si>
  <si>
    <t>洪佛珠</t>
  </si>
  <si>
    <t xml:space="preserve">440882199603112724	</t>
  </si>
  <si>
    <t xml:space="preserve">18476613401	</t>
  </si>
  <si>
    <t>广州南方学院</t>
  </si>
  <si>
    <t>汉语言r</t>
  </si>
  <si>
    <t>广州市白云区鹤龙街道黄边中街115号</t>
  </si>
  <si>
    <t>510405</t>
  </si>
  <si>
    <t xml:space="preserve">20184407532000541	</t>
  </si>
  <si>
    <t>初级中学语文教师资格</t>
  </si>
  <si>
    <t xml:space="preserve">13729165733	</t>
  </si>
  <si>
    <t xml:space="preserve">2023051007	</t>
  </si>
  <si>
    <t>廖开平</t>
  </si>
  <si>
    <t xml:space="preserve">440882200010293326	</t>
  </si>
  <si>
    <t xml:space="preserve">13632053559	</t>
  </si>
  <si>
    <t>广东省江门市五邑大学</t>
  </si>
  <si>
    <t>529000</t>
  </si>
  <si>
    <t xml:space="preserve">15917324275	</t>
  </si>
  <si>
    <t xml:space="preserve">2023051008	</t>
  </si>
  <si>
    <t>杨艳华</t>
  </si>
  <si>
    <t xml:space="preserve">440883199911083941	</t>
  </si>
  <si>
    <t>广东省吴川市黄坡镇蟮坡村</t>
  </si>
  <si>
    <t xml:space="preserve">2023051009	</t>
  </si>
  <si>
    <t>陈桔而</t>
  </si>
  <si>
    <t xml:space="preserve">440825200202180046	</t>
  </si>
  <si>
    <t xml:space="preserve">13692433715	</t>
  </si>
  <si>
    <t>广东省湛江市徐闻县徐城街道宾朴路43号</t>
  </si>
  <si>
    <t xml:space="preserve">15219592287	</t>
  </si>
  <si>
    <t xml:space="preserve">2023051010	</t>
  </si>
  <si>
    <t>黄文霞</t>
  </si>
  <si>
    <t xml:space="preserve">440883200007085047	</t>
  </si>
  <si>
    <t xml:space="preserve">13536442822	</t>
  </si>
  <si>
    <t>广东技术师范大学白云校区</t>
  </si>
  <si>
    <t>未取得，原因：:尚未通过</t>
  </si>
  <si>
    <t xml:space="preserve">2023051011	</t>
  </si>
  <si>
    <t>文小青</t>
  </si>
  <si>
    <t xml:space="preserve">440881199506183161	</t>
  </si>
  <si>
    <t xml:space="preserve">13286965124	</t>
  </si>
  <si>
    <t>本科（学士学位名称：文科</t>
  </si>
  <si>
    <t>广东省湛江市廉江市横山镇胭脂村</t>
  </si>
  <si>
    <t>2023-7-3</t>
  </si>
  <si>
    <t xml:space="preserve">20204406822000224	</t>
  </si>
  <si>
    <t xml:space="preserve">13553494622	</t>
  </si>
  <si>
    <t xml:space="preserve">2023051012	</t>
  </si>
  <si>
    <t>蔡静妙</t>
  </si>
  <si>
    <t xml:space="preserve">440804199702250023	</t>
  </si>
  <si>
    <t xml:space="preserve">15007596629	</t>
  </si>
  <si>
    <t>广东省湛江市霞山区建设路15号</t>
  </si>
  <si>
    <t xml:space="preserve">20194406332000149	</t>
  </si>
  <si>
    <t xml:space="preserve">13763050021	</t>
  </si>
  <si>
    <t xml:space="preserve">2023051013	</t>
  </si>
  <si>
    <t>黎旭怡</t>
  </si>
  <si>
    <t xml:space="preserve">440811200007272342	</t>
  </si>
  <si>
    <t xml:space="preserve">18927605865	</t>
  </si>
  <si>
    <t>湛江市开发区汇景豪庭</t>
  </si>
  <si>
    <t xml:space="preserve">18927605985	</t>
  </si>
  <si>
    <t xml:space="preserve">2023051014	</t>
  </si>
  <si>
    <t>陈家乐</t>
  </si>
  <si>
    <t>小学数学教师</t>
  </si>
  <si>
    <t xml:space="preserve">440883199905100848	</t>
  </si>
  <si>
    <t xml:space="preserve">18476643493	</t>
  </si>
  <si>
    <t>广东省湛江市吴川市浅水镇下芦石村</t>
  </si>
  <si>
    <t>524533</t>
  </si>
  <si>
    <t xml:space="preserve">15812353598	</t>
  </si>
  <si>
    <t>2023052</t>
  </si>
  <si>
    <t>第五组|小学数学|052</t>
  </si>
  <si>
    <t xml:space="preserve">2023052001	</t>
  </si>
  <si>
    <t>郑敏</t>
  </si>
  <si>
    <t xml:space="preserve">440801200011222660	</t>
  </si>
  <si>
    <t xml:space="preserve">18820642273	</t>
  </si>
  <si>
    <t>2023年</t>
  </si>
  <si>
    <t xml:space="preserve">13553584084	</t>
  </si>
  <si>
    <t xml:space="preserve">2023052002	</t>
  </si>
  <si>
    <t>周泓泽</t>
  </si>
  <si>
    <t xml:space="preserve">442000200101076419	</t>
  </si>
  <si>
    <t xml:space="preserve">15398858855	</t>
  </si>
  <si>
    <t>广东省中山市</t>
  </si>
  <si>
    <t>广东省中山市东区远洋城领域18栋201</t>
  </si>
  <si>
    <t>528400</t>
  </si>
  <si>
    <t xml:space="preserve">13318262338	</t>
  </si>
  <si>
    <t>2023053</t>
  </si>
  <si>
    <t>第五组|小学数学|053</t>
  </si>
  <si>
    <t xml:space="preserve">2023053001	</t>
  </si>
  <si>
    <t>陈志强</t>
  </si>
  <si>
    <t xml:space="preserve">440883199905131935	</t>
  </si>
  <si>
    <t xml:space="preserve">18218296426	</t>
  </si>
  <si>
    <t>广东省茂名市化州市第二中学附近</t>
  </si>
  <si>
    <t xml:space="preserve">15976532983	</t>
  </si>
  <si>
    <t xml:space="preserve">2023053002	</t>
  </si>
  <si>
    <t>叶佩湘</t>
  </si>
  <si>
    <t xml:space="preserve">441900200106281081	</t>
  </si>
  <si>
    <t xml:space="preserve">15899678356	</t>
  </si>
  <si>
    <t>广东省东莞市</t>
  </si>
  <si>
    <t>广东省东莞市万江区滘联朱屋东堤路十巷15号</t>
  </si>
  <si>
    <t>523000</t>
  </si>
  <si>
    <t>未取得，原因：:学校认定成绩未出</t>
  </si>
  <si>
    <t xml:space="preserve">18924367012	</t>
  </si>
  <si>
    <t>2023054</t>
  </si>
  <si>
    <t>第六组|小学英语|063</t>
  </si>
  <si>
    <t xml:space="preserve">2023063026	</t>
  </si>
  <si>
    <t>钟韵琪</t>
  </si>
  <si>
    <t xml:space="preserve">440803200012052926	</t>
  </si>
  <si>
    <t xml:space="preserve">13531123011	</t>
  </si>
  <si>
    <t>广东省湛江市银地绿洲</t>
  </si>
  <si>
    <t>524030</t>
  </si>
  <si>
    <t xml:space="preserve">13802829689	</t>
  </si>
  <si>
    <t>第五组|小学数学|054</t>
  </si>
  <si>
    <t xml:space="preserve">2023054001	</t>
  </si>
  <si>
    <t>许展清</t>
  </si>
  <si>
    <t xml:space="preserve">440881199712097723	</t>
  </si>
  <si>
    <t xml:space="preserve">19860011830	</t>
  </si>
  <si>
    <t>广东省湛江市廉江市横山镇龙兴路70号</t>
  </si>
  <si>
    <t>小学数学</t>
  </si>
  <si>
    <t xml:space="preserve">13724729108	</t>
  </si>
  <si>
    <t xml:space="preserve">2023054002	</t>
  </si>
  <si>
    <t>王琼舒</t>
  </si>
  <si>
    <t xml:space="preserve">440882200011283322	</t>
  </si>
  <si>
    <t xml:space="preserve">13602837919	</t>
  </si>
  <si>
    <t>广东省雷州市纪家镇王外村</t>
  </si>
  <si>
    <t>524266</t>
  </si>
  <si>
    <t xml:space="preserve">20224407822000795	</t>
  </si>
  <si>
    <t xml:space="preserve">13416474698	</t>
  </si>
  <si>
    <t>2023055</t>
  </si>
  <si>
    <t>第五组|小学数学|055</t>
  </si>
  <si>
    <t xml:space="preserve">2023055001	</t>
  </si>
  <si>
    <t>陈嘉琳</t>
  </si>
  <si>
    <t xml:space="preserve">440804200006011120	</t>
  </si>
  <si>
    <t xml:space="preserve">13414894851	</t>
  </si>
  <si>
    <t>广东省湛江市坡头区龙头镇龙祖北四横路20号</t>
  </si>
  <si>
    <t>524054</t>
  </si>
  <si>
    <t xml:space="preserve">13411202570	</t>
  </si>
  <si>
    <t xml:space="preserve">2023055003	</t>
  </si>
  <si>
    <t>李世鑫</t>
  </si>
  <si>
    <t>44080319990916293X</t>
  </si>
  <si>
    <t xml:space="preserve">19865245206	</t>
  </si>
  <si>
    <t>本科（学士学位名称：理学学生</t>
  </si>
  <si>
    <t>广东省湛江市赤坎区海田西二路26号</t>
  </si>
  <si>
    <t>未取得，原因：:应届毕业生</t>
  </si>
  <si>
    <t xml:space="preserve">13531037887	</t>
  </si>
  <si>
    <t xml:space="preserve">2023055004	</t>
  </si>
  <si>
    <t>罗来群</t>
  </si>
  <si>
    <t xml:space="preserve">440981199511107062	</t>
  </si>
  <si>
    <t xml:space="preserve">13556596991	</t>
  </si>
  <si>
    <t>广东省高州市古丁镇黄沙朱岗村</t>
  </si>
  <si>
    <t xml:space="preserve">20224407822000698	</t>
  </si>
  <si>
    <t xml:space="preserve">18320679026	</t>
  </si>
  <si>
    <t xml:space="preserve">2023055005	</t>
  </si>
  <si>
    <t>卜琳琳</t>
  </si>
  <si>
    <t>44082320001012002X</t>
  </si>
  <si>
    <t xml:space="preserve">18200864297	</t>
  </si>
  <si>
    <t>广东省湛江市遂溪县遂城镇遂海路启达世家</t>
  </si>
  <si>
    <t xml:space="preserve">13790966902	</t>
  </si>
  <si>
    <t xml:space="preserve">2023055006	</t>
  </si>
  <si>
    <t>韦莎莎</t>
  </si>
  <si>
    <t xml:space="preserve">441781200009095460	</t>
  </si>
  <si>
    <t xml:space="preserve">13537996130	</t>
  </si>
  <si>
    <t>529629</t>
  </si>
  <si>
    <t xml:space="preserve">20214407522000546	</t>
  </si>
  <si>
    <t xml:space="preserve">13539018860	</t>
  </si>
  <si>
    <t xml:space="preserve">2023055007	</t>
  </si>
  <si>
    <t>黄小珊</t>
  </si>
  <si>
    <t xml:space="preserve">440823200001262042	</t>
  </si>
  <si>
    <t xml:space="preserve">18875948142	</t>
  </si>
  <si>
    <t>广东省湛江市遂溪县城月镇湛海路016号</t>
  </si>
  <si>
    <t>2023-07-1</t>
  </si>
  <si>
    <t xml:space="preserve">2022444020854	</t>
  </si>
  <si>
    <t xml:space="preserve">13553467342	</t>
  </si>
  <si>
    <t xml:space="preserve">2023055	</t>
  </si>
  <si>
    <t xml:space="preserve">2023055002	</t>
  </si>
  <si>
    <t>麦东琳</t>
  </si>
  <si>
    <t xml:space="preserve">440883199909025048	</t>
  </si>
  <si>
    <t xml:space="preserve">13189836001	</t>
  </si>
  <si>
    <t>广东省振文镇水口渡甘棠村</t>
  </si>
  <si>
    <t xml:space="preserve">15521150603	</t>
  </si>
  <si>
    <t>2023056</t>
  </si>
  <si>
    <t>第五组|小学数学|056</t>
  </si>
  <si>
    <t xml:space="preserve">2023056001	</t>
  </si>
  <si>
    <t>招映佐</t>
  </si>
  <si>
    <t xml:space="preserve">440825199604193450	</t>
  </si>
  <si>
    <t xml:space="preserve">18312135203	</t>
  </si>
  <si>
    <t>广东省湛江市徐闻县保健站</t>
  </si>
  <si>
    <t>2021－06－21</t>
  </si>
  <si>
    <t xml:space="preserve">15913517992	</t>
  </si>
  <si>
    <t>2023057</t>
  </si>
  <si>
    <t>第五组|小学数学|057</t>
  </si>
  <si>
    <t xml:space="preserve">2023057001	</t>
  </si>
  <si>
    <t>郑柳羽</t>
  </si>
  <si>
    <t xml:space="preserve">440811199810120369	</t>
  </si>
  <si>
    <t xml:space="preserve">18719126912	</t>
  </si>
  <si>
    <t>广东省湛江市霞山区东新街道荷花南路2号</t>
  </si>
  <si>
    <t>2023-7-30</t>
  </si>
  <si>
    <t xml:space="preserve">20214406522000333	</t>
  </si>
  <si>
    <t xml:space="preserve">13692401489	</t>
  </si>
  <si>
    <t xml:space="preserve">2023057002	</t>
  </si>
  <si>
    <t>崔春婷</t>
  </si>
  <si>
    <t xml:space="preserve">440923199810145460	</t>
  </si>
  <si>
    <t xml:space="preserve">15766722076	</t>
  </si>
  <si>
    <t>广东省茂名市电白区沙琅镇</t>
  </si>
  <si>
    <t>525432</t>
  </si>
  <si>
    <t xml:space="preserve">13692509104	</t>
  </si>
  <si>
    <t xml:space="preserve">2023057003	</t>
  </si>
  <si>
    <t>林丽娟</t>
  </si>
  <si>
    <t>44088219980506656X</t>
  </si>
  <si>
    <t xml:space="preserve">13018581291	</t>
  </si>
  <si>
    <t>广东省湛江市龙潮村</t>
  </si>
  <si>
    <t xml:space="preserve">20214400822000913	</t>
  </si>
  <si>
    <t xml:space="preserve">2023057004	</t>
  </si>
  <si>
    <t>覃业清</t>
  </si>
  <si>
    <t xml:space="preserve">450422199804124063	</t>
  </si>
  <si>
    <t xml:space="preserve">18377487365	</t>
  </si>
  <si>
    <t>南宁师范大学师园学院</t>
  </si>
  <si>
    <t>广西省梧州市</t>
  </si>
  <si>
    <t>广西壮族自治区梧州市藤县太平镇碧桂园</t>
  </si>
  <si>
    <t>543314</t>
  </si>
  <si>
    <t xml:space="preserve">2022452002635	</t>
  </si>
  <si>
    <t xml:space="preserve">18927605294	</t>
  </si>
  <si>
    <t xml:space="preserve">2023057005	</t>
  </si>
  <si>
    <t>陈丹</t>
  </si>
  <si>
    <t xml:space="preserve">440921200002022641	</t>
  </si>
  <si>
    <t xml:space="preserve">19811949482	</t>
  </si>
  <si>
    <t>广东省广州市白云区江高镇环镇西路</t>
  </si>
  <si>
    <t>未取得，原因：:学校统考成绩未出</t>
  </si>
  <si>
    <t xml:space="preserve">18813359886	</t>
  </si>
  <si>
    <t xml:space="preserve">2023057006	</t>
  </si>
  <si>
    <t>杨健媚</t>
  </si>
  <si>
    <t>44092320001114028X</t>
  </si>
  <si>
    <t xml:space="preserve">18819799086	</t>
  </si>
  <si>
    <t>广东省茂名市电白区电城镇珠城综合市场兴发小区</t>
  </si>
  <si>
    <t xml:space="preserve">13025680528	</t>
  </si>
  <si>
    <t xml:space="preserve">2023057007	</t>
  </si>
  <si>
    <t>黄诗婷</t>
  </si>
  <si>
    <t xml:space="preserve">440804200101301329	</t>
  </si>
  <si>
    <t xml:space="preserve">13178561171	</t>
  </si>
  <si>
    <t>湖南科技大学</t>
  </si>
  <si>
    <t>小学教育（数学方向）</t>
  </si>
  <si>
    <t>湖南省湘潭市雨湖区湖南科技大学</t>
  </si>
  <si>
    <t>411100</t>
  </si>
  <si>
    <t xml:space="preserve">15119515899	</t>
  </si>
  <si>
    <t xml:space="preserve">2023057008	</t>
  </si>
  <si>
    <t>陈朝茹</t>
  </si>
  <si>
    <t xml:space="preserve">440882199806125429	</t>
  </si>
  <si>
    <t xml:space="preserve">15766332408	</t>
  </si>
  <si>
    <t>广东省雷州市调风镇</t>
  </si>
  <si>
    <t xml:space="preserve">20214406922000554	</t>
  </si>
  <si>
    <t>2023058</t>
  </si>
  <si>
    <t>第五组|小学数学|058</t>
  </si>
  <si>
    <t xml:space="preserve">2023058001	</t>
  </si>
  <si>
    <t>沈婕</t>
  </si>
  <si>
    <t>44088220010128154X</t>
  </si>
  <si>
    <t xml:space="preserve">17818811913	</t>
  </si>
  <si>
    <t>广东省湛江市麻章区湖光镇杨雪村</t>
  </si>
  <si>
    <t xml:space="preserve">13729148450	</t>
  </si>
  <si>
    <t xml:space="preserve">2023058002	</t>
  </si>
  <si>
    <t>陈慧绮</t>
  </si>
  <si>
    <t xml:space="preserve">440882200012180325	</t>
  </si>
  <si>
    <t xml:space="preserve">18307593240	</t>
  </si>
  <si>
    <t>雷州市新城街道天河中路25号</t>
  </si>
  <si>
    <t xml:space="preserve">13536422540	</t>
  </si>
  <si>
    <t xml:space="preserve">2023058003	</t>
  </si>
  <si>
    <t>郑纯娟</t>
  </si>
  <si>
    <t xml:space="preserve">440882199807288123	</t>
  </si>
  <si>
    <t xml:space="preserve">18813328046	</t>
  </si>
  <si>
    <t xml:space="preserve">18475908823	</t>
  </si>
  <si>
    <t xml:space="preserve">2023058004	</t>
  </si>
  <si>
    <t>邹凯莹</t>
  </si>
  <si>
    <t xml:space="preserve">440825200002243727	</t>
  </si>
  <si>
    <t xml:space="preserve">17876194399	</t>
  </si>
  <si>
    <t>广东省湛江市徐闻县西连镇</t>
  </si>
  <si>
    <t xml:space="preserve">17820142409	</t>
  </si>
  <si>
    <t xml:space="preserve">2023058005	</t>
  </si>
  <si>
    <t>吴佳佳</t>
  </si>
  <si>
    <t xml:space="preserve">440811200102280041	</t>
  </si>
  <si>
    <t xml:space="preserve">18898681182	</t>
  </si>
  <si>
    <t>本科（学士学位名称：数学与系统科学学院➕数学与应用数学(师范)</t>
  </si>
  <si>
    <t>广东省湛江市霞山区建设街道建设路24号</t>
  </si>
  <si>
    <t xml:space="preserve">13553491098	</t>
  </si>
  <si>
    <t xml:space="preserve">2023058006	</t>
  </si>
  <si>
    <t>欧妍岑</t>
  </si>
  <si>
    <t xml:space="preserve">440883199812240323	</t>
  </si>
  <si>
    <t xml:space="preserve">13189483525	</t>
  </si>
  <si>
    <t>广东省湛江吴川市海滨街道新兴路西一巷22号</t>
  </si>
  <si>
    <t xml:space="preserve">20214406622000200	</t>
  </si>
  <si>
    <t xml:space="preserve">13553533188	</t>
  </si>
  <si>
    <t>2023059</t>
  </si>
  <si>
    <t>第五组|小学数学|059</t>
  </si>
  <si>
    <t xml:space="preserve">2023059001	</t>
  </si>
  <si>
    <t>梁思怡</t>
  </si>
  <si>
    <t xml:space="preserve">440882200109204442	</t>
  </si>
  <si>
    <t xml:space="preserve">18312108930	</t>
  </si>
  <si>
    <t>广东省湛江市赤坎区金辉大厦</t>
  </si>
  <si>
    <t xml:space="preserve">15361711831	</t>
  </si>
  <si>
    <t xml:space="preserve">2023059002	</t>
  </si>
  <si>
    <t>吴蕙珊</t>
  </si>
  <si>
    <t xml:space="preserve">440881200103234820	</t>
  </si>
  <si>
    <t xml:space="preserve">18320388584	</t>
  </si>
  <si>
    <t xml:space="preserve">13543505987	</t>
  </si>
  <si>
    <t xml:space="preserve">2023059003	</t>
  </si>
  <si>
    <t>梁意</t>
  </si>
  <si>
    <t xml:space="preserve">440804200012181142	</t>
  </si>
  <si>
    <t xml:space="preserve">18306648618	</t>
  </si>
  <si>
    <t>广东省湛江市霞山区椹川大道南56号</t>
  </si>
  <si>
    <t>2023–7–1</t>
  </si>
  <si>
    <t xml:space="preserve">13822532448	</t>
  </si>
  <si>
    <t xml:space="preserve">2023059004	</t>
  </si>
  <si>
    <t>王子源</t>
  </si>
  <si>
    <t xml:space="preserve">440802199906010416	</t>
  </si>
  <si>
    <t xml:space="preserve">15767799490	</t>
  </si>
  <si>
    <t xml:space="preserve">13610371402	</t>
  </si>
  <si>
    <t xml:space="preserve">2023059005	</t>
  </si>
  <si>
    <t>徐韶涵</t>
  </si>
  <si>
    <t xml:space="preserve">440882200104160647	</t>
  </si>
  <si>
    <t xml:space="preserve">13828212632	</t>
  </si>
  <si>
    <t xml:space="preserve">15976829915	</t>
  </si>
  <si>
    <t xml:space="preserve">2023059006	</t>
  </si>
  <si>
    <t>廖筱笛</t>
  </si>
  <si>
    <t xml:space="preserve">440811199902010925	</t>
  </si>
  <si>
    <t xml:space="preserve">13106923369	</t>
  </si>
  <si>
    <t>广东省湛江市赤坎区海滨大道99号</t>
  </si>
  <si>
    <t xml:space="preserve">13542094880	</t>
  </si>
  <si>
    <t xml:space="preserve">2023059007	</t>
  </si>
  <si>
    <t>邓巧薇</t>
  </si>
  <si>
    <t>湛江市第十九中学（小学部）</t>
  </si>
  <si>
    <t xml:space="preserve">440825200002093466	</t>
  </si>
  <si>
    <t xml:space="preserve">15625116878	</t>
  </si>
  <si>
    <t>广东省湛江市徐闻县徐城街道</t>
  </si>
  <si>
    <t>未取得，原因：:已过笔试，师范学校认证</t>
  </si>
  <si>
    <t xml:space="preserve">13570263733	</t>
  </si>
  <si>
    <t>2023060</t>
  </si>
  <si>
    <t>第五组|小学数学|060</t>
  </si>
  <si>
    <t xml:space="preserve">2023060001	</t>
  </si>
  <si>
    <t>王洁满</t>
  </si>
  <si>
    <t xml:space="preserve">440882200001100625	</t>
  </si>
  <si>
    <t xml:space="preserve">13536065286	</t>
  </si>
  <si>
    <t>529100</t>
  </si>
  <si>
    <t>高中数学教师资格证</t>
  </si>
  <si>
    <t xml:space="preserve">13172092218	</t>
  </si>
  <si>
    <t xml:space="preserve">2023060002	</t>
  </si>
  <si>
    <t>黄海波</t>
  </si>
  <si>
    <t xml:space="preserve">440882200006032342	</t>
  </si>
  <si>
    <t xml:space="preserve">13502321208	</t>
  </si>
  <si>
    <t>广东省湛江市雷州市杨家镇杨定二路</t>
  </si>
  <si>
    <t>小学数学教师资格证</t>
  </si>
  <si>
    <t xml:space="preserve">13536424969	</t>
  </si>
  <si>
    <t xml:space="preserve">2023060003	</t>
  </si>
  <si>
    <t>彭小娃</t>
  </si>
  <si>
    <t xml:space="preserve">440811199512300345	</t>
  </si>
  <si>
    <t xml:space="preserve">18675706194	</t>
  </si>
  <si>
    <t xml:space="preserve">20224407822000681	</t>
  </si>
  <si>
    <t xml:space="preserve">2023060004	</t>
  </si>
  <si>
    <t>陈小丽</t>
  </si>
  <si>
    <t xml:space="preserve">440882199405202382	</t>
  </si>
  <si>
    <t xml:space="preserve">15812330693	</t>
  </si>
  <si>
    <t>广东省湛江市雷州市杨家镇吴划村</t>
  </si>
  <si>
    <t xml:space="preserve">20204411422000077	</t>
  </si>
  <si>
    <t xml:space="preserve">18476724385	</t>
  </si>
  <si>
    <t xml:space="preserve">2023060005	</t>
  </si>
  <si>
    <t>李秋霞</t>
  </si>
  <si>
    <t xml:space="preserve">440982200006091882	</t>
  </si>
  <si>
    <t xml:space="preserve">18000931642	</t>
  </si>
  <si>
    <t>广东省化州市同庆镇高木岭村1号</t>
  </si>
  <si>
    <t xml:space="preserve">2022443093229	</t>
  </si>
  <si>
    <t xml:space="preserve">18127701860	</t>
  </si>
  <si>
    <t>2023061</t>
  </si>
  <si>
    <t>第五组|小学数学|061</t>
  </si>
  <si>
    <t xml:space="preserve">2023061001	</t>
  </si>
  <si>
    <t>陈泽丹</t>
  </si>
  <si>
    <t xml:space="preserve">440803199906271524	</t>
  </si>
  <si>
    <t xml:space="preserve">18320272329	</t>
  </si>
  <si>
    <t>广东省湛江市霞山区解放西路29号南柳花园5栋1门501</t>
  </si>
  <si>
    <t xml:space="preserve">20214406232001014	</t>
  </si>
  <si>
    <t>初级中学教师资格数学</t>
  </si>
  <si>
    <t xml:space="preserve">15718301857	</t>
  </si>
  <si>
    <t xml:space="preserve">2023061002	</t>
  </si>
  <si>
    <t>赵飘飘</t>
  </si>
  <si>
    <t xml:space="preserve">440825200002023265	</t>
  </si>
  <si>
    <t xml:space="preserve">19864430264	</t>
  </si>
  <si>
    <t>广东省湛江市徐闻县迈陈镇官田村27号</t>
  </si>
  <si>
    <t xml:space="preserve">20214406722000106	</t>
  </si>
  <si>
    <t xml:space="preserve">2023061003	</t>
  </si>
  <si>
    <t>许晓姗</t>
  </si>
  <si>
    <t xml:space="preserve">440811199806240042	</t>
  </si>
  <si>
    <t xml:space="preserve">13763056250	</t>
  </si>
  <si>
    <t>广东省湛江市麻章区湖光镇料村48号102房</t>
  </si>
  <si>
    <t xml:space="preserve">20204406522000162	</t>
  </si>
  <si>
    <t xml:space="preserve">15113586861	</t>
  </si>
  <si>
    <t xml:space="preserve">2023061004	</t>
  </si>
  <si>
    <t>王艺霖</t>
  </si>
  <si>
    <t xml:space="preserve">440801200104292617	</t>
  </si>
  <si>
    <t xml:space="preserve">13149325613	</t>
  </si>
  <si>
    <t>广东省湛江市东海岛海天路123号</t>
  </si>
  <si>
    <t xml:space="preserve">13590080678	</t>
  </si>
  <si>
    <t xml:space="preserve">2023061005	</t>
  </si>
  <si>
    <t>宋景富</t>
  </si>
  <si>
    <t>44082320000915533X</t>
  </si>
  <si>
    <t xml:space="preserve">13924864057	</t>
  </si>
  <si>
    <t>广东省佛山市南海区桂城街道富华大厦1108号</t>
  </si>
  <si>
    <t>528251</t>
  </si>
  <si>
    <t xml:space="preserve">13630137181	</t>
  </si>
  <si>
    <t xml:space="preserve">2023061006	</t>
  </si>
  <si>
    <t>许文晴</t>
  </si>
  <si>
    <t>44081119990316036X</t>
  </si>
  <si>
    <t xml:space="preserve">15812343490	</t>
  </si>
  <si>
    <t xml:space="preserve">2023061007	</t>
  </si>
  <si>
    <t>洪春梅</t>
  </si>
  <si>
    <t xml:space="preserve">440883199804082281	</t>
  </si>
  <si>
    <t xml:space="preserve">13531042681	</t>
  </si>
  <si>
    <t>广东省湛江市吴川市吴阳镇那郭垌下村</t>
  </si>
  <si>
    <t>524559</t>
  </si>
  <si>
    <t xml:space="preserve">13923770287	</t>
  </si>
  <si>
    <t xml:space="preserve">2023061008	</t>
  </si>
  <si>
    <t>肖桢莹</t>
  </si>
  <si>
    <t xml:space="preserve">440881200202015340	</t>
  </si>
  <si>
    <t xml:space="preserve">19875927746	</t>
  </si>
  <si>
    <t>广东省湛江市廉江市宏鑫花园一单元807房</t>
  </si>
  <si>
    <t xml:space="preserve">15603009258	</t>
  </si>
  <si>
    <t xml:space="preserve">2023061009	</t>
  </si>
  <si>
    <t>陈才金</t>
  </si>
  <si>
    <t xml:space="preserve">440882200008153965	</t>
  </si>
  <si>
    <t xml:space="preserve">13924401525	</t>
  </si>
  <si>
    <t>广东省惠州市惠城区河南岸街道演达大道惠州学院</t>
  </si>
  <si>
    <t xml:space="preserve">13232665808	</t>
  </si>
  <si>
    <t xml:space="preserve">2023061010	</t>
  </si>
  <si>
    <t>黄蓝漫</t>
  </si>
  <si>
    <t xml:space="preserve">440923199801200288	</t>
  </si>
  <si>
    <t xml:space="preserve">19832847687	</t>
  </si>
  <si>
    <t>广东省茂名市电白县电城镇</t>
  </si>
  <si>
    <t>525437</t>
  </si>
  <si>
    <t xml:space="preserve">19875905985	</t>
  </si>
  <si>
    <t xml:space="preserve">2023061011	</t>
  </si>
  <si>
    <t>叶美玲</t>
  </si>
  <si>
    <t>湛江市第四小学（东山校区）</t>
  </si>
  <si>
    <t xml:space="preserve">440881200103184843	</t>
  </si>
  <si>
    <t xml:space="preserve">15766243748	</t>
  </si>
  <si>
    <t>廉江市城北石龙村</t>
  </si>
  <si>
    <t xml:space="preserve">13692428911	</t>
  </si>
  <si>
    <t>2023062</t>
  </si>
  <si>
    <t>第六组|小学英语|062</t>
  </si>
  <si>
    <t xml:space="preserve">2022062019	</t>
  </si>
  <si>
    <t>陈秋谕</t>
  </si>
  <si>
    <t xml:space="preserve">440883199907253223	</t>
  </si>
  <si>
    <t xml:space="preserve">13724708052	</t>
  </si>
  <si>
    <t>英语师范</t>
  </si>
  <si>
    <t>广东省吴川市梅录街道金钱一路福润花园B栋四梯507房</t>
  </si>
  <si>
    <t xml:space="preserve">2023062001	</t>
  </si>
  <si>
    <t>吴家慧</t>
  </si>
  <si>
    <t xml:space="preserve">440883200010162226	</t>
  </si>
  <si>
    <t xml:space="preserve">18718343733	</t>
  </si>
  <si>
    <t xml:space="preserve">2021444087850	</t>
  </si>
  <si>
    <t xml:space="preserve">15816093535	</t>
  </si>
  <si>
    <t xml:space="preserve">2023062002	</t>
  </si>
  <si>
    <t>陈格翰</t>
  </si>
  <si>
    <t>44152120001030236X</t>
  </si>
  <si>
    <t xml:space="preserve">13560480188	</t>
  </si>
  <si>
    <t>广东白云学院</t>
  </si>
  <si>
    <t>英语（教育方向）</t>
  </si>
  <si>
    <t>广东省汕尾市</t>
  </si>
  <si>
    <t>广东省广州市天河区金园大厦</t>
  </si>
  <si>
    <t>510599</t>
  </si>
  <si>
    <t>2023-07</t>
  </si>
  <si>
    <t xml:space="preserve">13711197280	</t>
  </si>
  <si>
    <t xml:space="preserve">2023062003	</t>
  </si>
  <si>
    <t>黄莹丹</t>
  </si>
  <si>
    <t xml:space="preserve">440882200011160664	</t>
  </si>
  <si>
    <t xml:space="preserve">15767088156	</t>
  </si>
  <si>
    <t>广东省湛江市雷州市附城镇北门村</t>
  </si>
  <si>
    <t xml:space="preserve">13542049323	</t>
  </si>
  <si>
    <t xml:space="preserve">2023062004	</t>
  </si>
  <si>
    <t>李灵锐</t>
  </si>
  <si>
    <t>44088320010214034X</t>
  </si>
  <si>
    <t xml:space="preserve">13543542496	</t>
  </si>
  <si>
    <t>广东省湛江市吴川市梅录沿江三区嘉峪街242号</t>
  </si>
  <si>
    <t>未取得，原因：:学校未颁发</t>
  </si>
  <si>
    <t xml:space="preserve">13671498808	</t>
  </si>
  <si>
    <t xml:space="preserve">2023062005	</t>
  </si>
  <si>
    <t>林志新</t>
  </si>
  <si>
    <t xml:space="preserve">440882200101295714	</t>
  </si>
  <si>
    <t xml:space="preserve">15218230115	</t>
  </si>
  <si>
    <t>广东省雷州市东里镇柳枝巷006号</t>
  </si>
  <si>
    <t xml:space="preserve">13543538025	</t>
  </si>
  <si>
    <t xml:space="preserve">2023062006	</t>
  </si>
  <si>
    <t>柯玲金</t>
  </si>
  <si>
    <t xml:space="preserve">440982199809271865	</t>
  </si>
  <si>
    <t xml:space="preserve">15706642369	</t>
  </si>
  <si>
    <t>广东省化州市河西区凤泉市场</t>
  </si>
  <si>
    <t>2022-06-17</t>
  </si>
  <si>
    <t xml:space="preserve">20224407232001149	</t>
  </si>
  <si>
    <t>初中英语</t>
  </si>
  <si>
    <t xml:space="preserve">19924808593	</t>
  </si>
  <si>
    <t xml:space="preserve">2023062007	</t>
  </si>
  <si>
    <t>黄晓敏</t>
  </si>
  <si>
    <t>44098220010216210X</t>
  </si>
  <si>
    <t xml:space="preserve">15889829698	</t>
  </si>
  <si>
    <t>广东省化州市东城开发区一横巷10号</t>
  </si>
  <si>
    <t>2023－7</t>
  </si>
  <si>
    <t>未取得，原因：:待体检认定</t>
  </si>
  <si>
    <t xml:space="preserve">13413341260	</t>
  </si>
  <si>
    <t xml:space="preserve">2023062008	</t>
  </si>
  <si>
    <t>王诗妍</t>
  </si>
  <si>
    <t xml:space="preserve">440802199912191524	</t>
  </si>
  <si>
    <t xml:space="preserve">18344060522	</t>
  </si>
  <si>
    <t>南京师范大学泰州学院</t>
  </si>
  <si>
    <t>广东省湛江市海滨大道北137号</t>
  </si>
  <si>
    <t xml:space="preserve">20223237732000565	</t>
  </si>
  <si>
    <t xml:space="preserve">19806786773	</t>
  </si>
  <si>
    <t xml:space="preserve">2023062009	</t>
  </si>
  <si>
    <t>湛晓敏</t>
  </si>
  <si>
    <t xml:space="preserve">440981199712045523	</t>
  </si>
  <si>
    <t xml:space="preserve">18813537974	</t>
  </si>
  <si>
    <t>广东省茂名市高州市</t>
  </si>
  <si>
    <t>广东省茂名市高州市潭头镇凤坡顿留村</t>
  </si>
  <si>
    <t xml:space="preserve">13570580798	</t>
  </si>
  <si>
    <t xml:space="preserve">2023062010	</t>
  </si>
  <si>
    <t>王莹</t>
  </si>
  <si>
    <t xml:space="preserve">440882200110261129	</t>
  </si>
  <si>
    <t xml:space="preserve">15913525329	</t>
  </si>
  <si>
    <t>英语(师范)</t>
  </si>
  <si>
    <t>广东省雷州市白沙镇官茂村</t>
  </si>
  <si>
    <t xml:space="preserve">2021444088047	</t>
  </si>
  <si>
    <t xml:space="preserve">13437882775	</t>
  </si>
  <si>
    <t xml:space="preserve">2023062011	</t>
  </si>
  <si>
    <t>潘迪</t>
  </si>
  <si>
    <t xml:space="preserve">440825200003053482	</t>
  </si>
  <si>
    <t xml:space="preserve">17876972742	</t>
  </si>
  <si>
    <t>广东省湛江市徐闻县迈陈镇</t>
  </si>
  <si>
    <t xml:space="preserve">13714134209	</t>
  </si>
  <si>
    <t xml:space="preserve">2023062012	</t>
  </si>
  <si>
    <t>陈妹</t>
  </si>
  <si>
    <t xml:space="preserve">440882200109176146	</t>
  </si>
  <si>
    <t xml:space="preserve">19120509200	</t>
  </si>
  <si>
    <t>广东省广州市番禺区广州大学</t>
  </si>
  <si>
    <t xml:space="preserve">13724777685	</t>
  </si>
  <si>
    <t xml:space="preserve">2023062013	</t>
  </si>
  <si>
    <t>李廉清</t>
  </si>
  <si>
    <t xml:space="preserve">440811200006150044	</t>
  </si>
  <si>
    <t xml:space="preserve">13763089613	</t>
  </si>
  <si>
    <t xml:space="preserve">13724733483	</t>
  </si>
  <si>
    <t xml:space="preserve">2023062014	</t>
  </si>
  <si>
    <t>唐彬彬</t>
  </si>
  <si>
    <t>50022820001208454X</t>
  </si>
  <si>
    <t xml:space="preserve">15023704479	</t>
  </si>
  <si>
    <t>重庆市渝北区</t>
  </si>
  <si>
    <t>广东省佛山市南海区</t>
  </si>
  <si>
    <t>528200</t>
  </si>
  <si>
    <t>广东省外（填写省份）:重庆</t>
  </si>
  <si>
    <t xml:space="preserve">13202811566	</t>
  </si>
  <si>
    <t xml:space="preserve">2023062015	</t>
  </si>
  <si>
    <t>杨志霞</t>
  </si>
  <si>
    <t xml:space="preserve">440883199911023244	</t>
  </si>
  <si>
    <t xml:space="preserve">18244927860	</t>
  </si>
  <si>
    <t>广东省湛江市吴川市塘缀镇板桥</t>
  </si>
  <si>
    <t xml:space="preserve">18319279453	</t>
  </si>
  <si>
    <t xml:space="preserve">2023062016	</t>
  </si>
  <si>
    <t>魏子晴</t>
  </si>
  <si>
    <t xml:space="preserve">440822200010180026	</t>
  </si>
  <si>
    <t xml:space="preserve">15875974710	</t>
  </si>
  <si>
    <t>广东省廉江市永兴国际城</t>
  </si>
  <si>
    <t>高级中学英语教师资格证</t>
  </si>
  <si>
    <t xml:space="preserve">15766718325	</t>
  </si>
  <si>
    <t xml:space="preserve">2023062017	</t>
  </si>
  <si>
    <t>文玥</t>
  </si>
  <si>
    <t xml:space="preserve">440881199901083523	</t>
  </si>
  <si>
    <t xml:space="preserve">13553581038	</t>
  </si>
  <si>
    <t>广东省湛江市安铺镇下潮村</t>
  </si>
  <si>
    <t>524444</t>
  </si>
  <si>
    <t xml:space="preserve">15913546133	</t>
  </si>
  <si>
    <t xml:space="preserve">2023062018	</t>
  </si>
  <si>
    <t>莫菱菱</t>
  </si>
  <si>
    <t xml:space="preserve">440825199712221164	</t>
  </si>
  <si>
    <t xml:space="preserve">13356508317	</t>
  </si>
  <si>
    <t>广州商学院</t>
  </si>
  <si>
    <t>广东省湛江市徐闻县下埚小学</t>
  </si>
  <si>
    <t xml:space="preserve">20184401932000678	</t>
  </si>
  <si>
    <t xml:space="preserve">18866739226	</t>
  </si>
  <si>
    <t xml:space="preserve">2023062020	</t>
  </si>
  <si>
    <t>支泽芳</t>
  </si>
  <si>
    <t xml:space="preserve">440823200105031222	</t>
  </si>
  <si>
    <t xml:space="preserve">18875950112	</t>
  </si>
  <si>
    <t xml:space="preserve">13659711372	</t>
  </si>
  <si>
    <t xml:space="preserve">2023062021	</t>
  </si>
  <si>
    <t>刘宇坤</t>
  </si>
  <si>
    <t xml:space="preserve">440902200010162426	</t>
  </si>
  <si>
    <t xml:space="preserve">13415818710	</t>
  </si>
  <si>
    <t>广东省广州市白云区江高镇广东技术师范大学白云校区</t>
  </si>
  <si>
    <t xml:space="preserve">13692518297	</t>
  </si>
  <si>
    <t xml:space="preserve">2023062022	</t>
  </si>
  <si>
    <t>萧子晔</t>
  </si>
  <si>
    <t xml:space="preserve">440902200007160446	</t>
  </si>
  <si>
    <t xml:space="preserve">13380811809	</t>
  </si>
  <si>
    <t>广东茂名高水路东方绿舟</t>
  </si>
  <si>
    <t>2022.6</t>
  </si>
  <si>
    <t xml:space="preserve">13927537555	</t>
  </si>
  <si>
    <t xml:space="preserve">2023062023	</t>
  </si>
  <si>
    <t>刘知理</t>
  </si>
  <si>
    <t xml:space="preserve">440981199908097245	</t>
  </si>
  <si>
    <t xml:space="preserve">17875950095	</t>
  </si>
  <si>
    <t>广东省茂名市茂南区新福四路祥和花园</t>
  </si>
  <si>
    <t xml:space="preserve">13692636292	</t>
  </si>
  <si>
    <t xml:space="preserve">2023062024	</t>
  </si>
  <si>
    <t>利晓萍</t>
  </si>
  <si>
    <t xml:space="preserve">441723199908152423	</t>
  </si>
  <si>
    <t xml:space="preserve">15875168050	</t>
  </si>
  <si>
    <t>广东省阳江市阳东区北惯镇利屋村委会旧上塘大巷11号</t>
  </si>
  <si>
    <t>529932</t>
  </si>
  <si>
    <t xml:space="preserve">15018148166	</t>
  </si>
  <si>
    <t xml:space="preserve">2023062025	</t>
  </si>
  <si>
    <t>黄本议</t>
  </si>
  <si>
    <t xml:space="preserve">440881199609206100	</t>
  </si>
  <si>
    <t xml:space="preserve">18476924920	</t>
  </si>
  <si>
    <t>广东省廉江市塘蓬镇茅针坪村37号</t>
  </si>
  <si>
    <t xml:space="preserve">20194406522000262	</t>
  </si>
  <si>
    <t>小学英语</t>
  </si>
  <si>
    <t xml:space="preserve">13414927572	</t>
  </si>
  <si>
    <t xml:space="preserve">2023062026	</t>
  </si>
  <si>
    <t>吴滢滢</t>
  </si>
  <si>
    <t xml:space="preserve">440823199907167329	</t>
  </si>
  <si>
    <t xml:space="preserve">18719099911	</t>
  </si>
  <si>
    <t>广东省湛江市赤坎区百园路26号</t>
  </si>
  <si>
    <t xml:space="preserve">15728783845	</t>
  </si>
  <si>
    <t xml:space="preserve">2023062027	</t>
  </si>
  <si>
    <t>林景谷</t>
  </si>
  <si>
    <t>44088320000424222X</t>
  </si>
  <si>
    <t xml:space="preserve">15622909271	</t>
  </si>
  <si>
    <t>广东医科大学</t>
  </si>
  <si>
    <t>广东省湛江市麻章区南亚郦都小区</t>
  </si>
  <si>
    <t xml:space="preserve">15975998302	</t>
  </si>
  <si>
    <t>2023063</t>
  </si>
  <si>
    <t xml:space="preserve">2023063001	</t>
  </si>
  <si>
    <t>李满</t>
  </si>
  <si>
    <t xml:space="preserve">440881199810282949	</t>
  </si>
  <si>
    <t xml:space="preserve">13267868159	</t>
  </si>
  <si>
    <t>广东省湛江市赤坎区南桥街道碧瑞花园</t>
  </si>
  <si>
    <t xml:space="preserve">20224406142002032	</t>
  </si>
  <si>
    <t xml:space="preserve">13531051102	</t>
  </si>
  <si>
    <t xml:space="preserve">2023063002	</t>
  </si>
  <si>
    <t>孙诗惠</t>
  </si>
  <si>
    <t xml:space="preserve">440881199906230027	</t>
  </si>
  <si>
    <t xml:space="preserve">13229517070	</t>
  </si>
  <si>
    <t>广州理工学院</t>
  </si>
  <si>
    <t>广东省湛江市廉江市罗州街道南街</t>
  </si>
  <si>
    <t xml:space="preserve">20214411422000315	</t>
  </si>
  <si>
    <t xml:space="preserve">15812324319	</t>
  </si>
  <si>
    <t xml:space="preserve">2023063003	</t>
  </si>
  <si>
    <t>曹小洁</t>
  </si>
  <si>
    <t xml:space="preserve">440881200205164421	</t>
  </si>
  <si>
    <t xml:space="preserve">18819412282	</t>
  </si>
  <si>
    <t>广东省湛江市廉江市车板镇上南衙村36号</t>
  </si>
  <si>
    <t>524447</t>
  </si>
  <si>
    <t xml:space="preserve">15018585687	</t>
  </si>
  <si>
    <t xml:space="preserve">2023063004	</t>
  </si>
  <si>
    <t>黄少敏</t>
  </si>
  <si>
    <t xml:space="preserve">440881200006143126	</t>
  </si>
  <si>
    <t xml:space="preserve">15816024724	</t>
  </si>
  <si>
    <t>广东省湛江市廉江市横山镇东村8号</t>
  </si>
  <si>
    <t xml:space="preserve">13543573938	</t>
  </si>
  <si>
    <t xml:space="preserve">2023063005	</t>
  </si>
  <si>
    <t>伍诗颖</t>
  </si>
  <si>
    <t xml:space="preserve">440881200011150224	</t>
  </si>
  <si>
    <t xml:space="preserve">18820449457	</t>
  </si>
  <si>
    <t>广东省湛江市廉江市南开路82号</t>
  </si>
  <si>
    <t xml:space="preserve">13922065412	</t>
  </si>
  <si>
    <t xml:space="preserve">2023063006	</t>
  </si>
  <si>
    <t>周雨真</t>
  </si>
  <si>
    <t xml:space="preserve">440882200106236529	</t>
  </si>
  <si>
    <t xml:space="preserve">18476067978	</t>
  </si>
  <si>
    <t>广州大学松田学院</t>
  </si>
  <si>
    <t>广东省湛江市赤坎区南桥街道体育南路公园一号</t>
  </si>
  <si>
    <t>未取得，原因：:笔试已通过，面试因疫情还未考试</t>
  </si>
  <si>
    <t xml:space="preserve">13543522278	</t>
  </si>
  <si>
    <t xml:space="preserve">2023063007	</t>
  </si>
  <si>
    <t>刘美华</t>
  </si>
  <si>
    <t xml:space="preserve">440881200104084422	</t>
  </si>
  <si>
    <t xml:space="preserve">15382616827	</t>
  </si>
  <si>
    <t>广东省廉江市南兴二街10号</t>
  </si>
  <si>
    <t xml:space="preserve">19811949536	</t>
  </si>
  <si>
    <t xml:space="preserve">2023063008	</t>
  </si>
  <si>
    <t>莫思婷</t>
  </si>
  <si>
    <t xml:space="preserve">440804200002140021	</t>
  </si>
  <si>
    <t xml:space="preserve">18934248371	</t>
  </si>
  <si>
    <t>湛江市坡头区海湾南路12号恒大绿洲</t>
  </si>
  <si>
    <t xml:space="preserve">15017397668	</t>
  </si>
  <si>
    <t xml:space="preserve">2023063009	</t>
  </si>
  <si>
    <t>杨斯淋</t>
  </si>
  <si>
    <t xml:space="preserve">440923199607040284	</t>
  </si>
  <si>
    <t xml:space="preserve">18718377668	</t>
  </si>
  <si>
    <t>广东省电白县</t>
  </si>
  <si>
    <t>广东省茂名市电白县电城镇北街新苑巷18号</t>
  </si>
  <si>
    <t xml:space="preserve">20184406632000516	</t>
  </si>
  <si>
    <t xml:space="preserve">2023063010	</t>
  </si>
  <si>
    <t>何欣颖</t>
  </si>
  <si>
    <t xml:space="preserve">440981199808204621	</t>
  </si>
  <si>
    <t xml:space="preserve">17827422657	</t>
  </si>
  <si>
    <t>广东省广州市番禺区洛浦街道厦滘村沙滘中路19巷4号</t>
  </si>
  <si>
    <t xml:space="preserve">20224407522001180	</t>
  </si>
  <si>
    <t xml:space="preserve">13078257935	</t>
  </si>
  <si>
    <t xml:space="preserve">2023063011	</t>
  </si>
  <si>
    <t>邱德欣</t>
  </si>
  <si>
    <t xml:space="preserve">440881200006125921	</t>
  </si>
  <si>
    <t xml:space="preserve">15016466250	</t>
  </si>
  <si>
    <t>广东省廉江市塘蓬镇</t>
  </si>
  <si>
    <t xml:space="preserve">13532412259	</t>
  </si>
  <si>
    <t xml:space="preserve">2023063012	</t>
  </si>
  <si>
    <t>陈泳梅</t>
  </si>
  <si>
    <t xml:space="preserve">440881199707193120	</t>
  </si>
  <si>
    <t xml:space="preserve">18709642205	</t>
  </si>
  <si>
    <t>宁夏师范学院</t>
  </si>
  <si>
    <t>小学教育专硕</t>
  </si>
  <si>
    <t>广东省廉江市横山镇朝阳西三街</t>
  </si>
  <si>
    <t>534443</t>
  </si>
  <si>
    <t>3023-06-30</t>
  </si>
  <si>
    <t>广东省外（填写省份）:宁夏师范学院</t>
  </si>
  <si>
    <t xml:space="preserve">2023063013	</t>
  </si>
  <si>
    <t>陈雪怡</t>
  </si>
  <si>
    <t xml:space="preserve">440804199912241125	</t>
  </si>
  <si>
    <t xml:space="preserve">18476046873	</t>
  </si>
  <si>
    <t>广东湛江市坡头区龙头镇</t>
  </si>
  <si>
    <t xml:space="preserve">13671480749	</t>
  </si>
  <si>
    <t xml:space="preserve">2023063014	</t>
  </si>
  <si>
    <t>麦宇婷</t>
  </si>
  <si>
    <t xml:space="preserve">440882200010058844	</t>
  </si>
  <si>
    <t xml:space="preserve">17875784866	</t>
  </si>
  <si>
    <t>广东省湛江市雷州市新城街道</t>
  </si>
  <si>
    <t xml:space="preserve">18318127242	</t>
  </si>
  <si>
    <t xml:space="preserve">2023063015	</t>
  </si>
  <si>
    <t>李倩妮</t>
  </si>
  <si>
    <t xml:space="preserve">440804199509140543	</t>
  </si>
  <si>
    <t xml:space="preserve">13226230930	</t>
  </si>
  <si>
    <t>广东省湛江市坡头区灯塔路11栋</t>
  </si>
  <si>
    <t>2022-06-29</t>
  </si>
  <si>
    <t xml:space="preserve">20184407532001045	</t>
  </si>
  <si>
    <t xml:space="preserve">13318011216	</t>
  </si>
  <si>
    <t xml:space="preserve">2023063016	</t>
  </si>
  <si>
    <t>叶丁瑜</t>
  </si>
  <si>
    <t xml:space="preserve">440811200106080346	</t>
  </si>
  <si>
    <t xml:space="preserve">14758999530	</t>
  </si>
  <si>
    <t>湛江市赤坎区君临世纪小区</t>
  </si>
  <si>
    <t>未取得，原因：:已过笔试，还差面试</t>
  </si>
  <si>
    <t>初中英语教师资格证</t>
  </si>
  <si>
    <t xml:space="preserve">13420175990	</t>
  </si>
  <si>
    <t xml:space="preserve">2023063017	</t>
  </si>
  <si>
    <t>李东丽</t>
  </si>
  <si>
    <t xml:space="preserve">440882199609136209	</t>
  </si>
  <si>
    <t xml:space="preserve">13570016049	</t>
  </si>
  <si>
    <t>东莞城市学院</t>
  </si>
  <si>
    <t>广东省湛江市麻章区碧桂园城邦花园25栋</t>
  </si>
  <si>
    <t xml:space="preserve">20204400922000672	</t>
  </si>
  <si>
    <t xml:space="preserve">18588948816	</t>
  </si>
  <si>
    <t xml:space="preserve">2023063018	</t>
  </si>
  <si>
    <t>朱怡敏</t>
  </si>
  <si>
    <t xml:space="preserve">440882200109156823	</t>
  </si>
  <si>
    <t xml:space="preserve">18718185069	</t>
  </si>
  <si>
    <t>广东省湛江市雷州市北和镇</t>
  </si>
  <si>
    <t xml:space="preserve">2021442128736	</t>
  </si>
  <si>
    <t xml:space="preserve">18218795494	</t>
  </si>
  <si>
    <t xml:space="preserve">2023063019	</t>
  </si>
  <si>
    <t>吕明如</t>
  </si>
  <si>
    <t xml:space="preserve">440811199905060362	</t>
  </si>
  <si>
    <t xml:space="preserve">15818455119	</t>
  </si>
  <si>
    <t>2022-06-28</t>
  </si>
  <si>
    <t xml:space="preserve">20224406532000021	</t>
  </si>
  <si>
    <t xml:space="preserve">13432833027	</t>
  </si>
  <si>
    <t xml:space="preserve">2023063020	</t>
  </si>
  <si>
    <t>陈眉羽</t>
  </si>
  <si>
    <t xml:space="preserve">440823199801130026	</t>
  </si>
  <si>
    <t xml:space="preserve">13727028496	</t>
  </si>
  <si>
    <t>广东省湛江市遂溪县遂城镇湛川路37号</t>
  </si>
  <si>
    <t>2022-06-24</t>
  </si>
  <si>
    <t xml:space="preserve">20204406622000162	</t>
  </si>
  <si>
    <t xml:space="preserve">13232711391	</t>
  </si>
  <si>
    <t xml:space="preserve">2023063021	</t>
  </si>
  <si>
    <t>罗金玉</t>
  </si>
  <si>
    <t xml:space="preserve">441323200201010767	</t>
  </si>
  <si>
    <t xml:space="preserve">15768731302	</t>
  </si>
  <si>
    <t>广州市番禺区小谷围街道广州大学大学城校区</t>
  </si>
  <si>
    <t xml:space="preserve">2022443045452	</t>
  </si>
  <si>
    <t xml:space="preserve">13433488731	</t>
  </si>
  <si>
    <t xml:space="preserve">2023063022	</t>
  </si>
  <si>
    <t>黄子欣</t>
  </si>
  <si>
    <t>44098120010326702X</t>
  </si>
  <si>
    <t xml:space="preserve">15768485539	</t>
  </si>
  <si>
    <t>广东省惠州市惠城区河南岸街道惠州学院</t>
  </si>
  <si>
    <t xml:space="preserve">13670148353	</t>
  </si>
  <si>
    <t xml:space="preserve">2023063023	</t>
  </si>
  <si>
    <t>苏秋怡</t>
  </si>
  <si>
    <t xml:space="preserve">440883200007205061	</t>
  </si>
  <si>
    <t xml:space="preserve">15625073556	</t>
  </si>
  <si>
    <t>广东省湛江市吴川市振文镇甘棠村</t>
  </si>
  <si>
    <t xml:space="preserve">19966273556	</t>
  </si>
  <si>
    <t xml:space="preserve">2023063024	</t>
  </si>
  <si>
    <t>吴惠文</t>
  </si>
  <si>
    <t xml:space="preserve">440882199511281184	</t>
  </si>
  <si>
    <t xml:space="preserve">13189489783	</t>
  </si>
  <si>
    <t>广东省湛江市雷州市雷高镇雷高中心小学</t>
  </si>
  <si>
    <t xml:space="preserve">13421709445	</t>
  </si>
  <si>
    <t xml:space="preserve">2023063025	</t>
  </si>
  <si>
    <t>胡贝贝</t>
  </si>
  <si>
    <t xml:space="preserve">440881200012054840	</t>
  </si>
  <si>
    <t xml:space="preserve">18218940523	</t>
  </si>
  <si>
    <t>广东省湛江市廉江市石岭镇塘雷村</t>
  </si>
  <si>
    <t xml:space="preserve">18125902642	</t>
  </si>
  <si>
    <t xml:space="preserve">2023063027	</t>
  </si>
  <si>
    <t>涂东可</t>
  </si>
  <si>
    <t xml:space="preserve">440881200109126118	</t>
  </si>
  <si>
    <t xml:space="preserve">13318044252	</t>
  </si>
  <si>
    <t>广东省廉江市九州江大道北89号</t>
  </si>
  <si>
    <t>524461</t>
  </si>
  <si>
    <t xml:space="preserve">13553570832	</t>
  </si>
  <si>
    <t xml:space="preserve">2023063028	</t>
  </si>
  <si>
    <t>何湛乾</t>
  </si>
  <si>
    <t>44080119941216294X</t>
  </si>
  <si>
    <t xml:space="preserve">18813621437	</t>
  </si>
  <si>
    <t>其他</t>
  </si>
  <si>
    <t>广东省湛江椹川西三路10号</t>
  </si>
  <si>
    <t xml:space="preserve">20174406232000581	</t>
  </si>
  <si>
    <t xml:space="preserve">15875977810	</t>
  </si>
  <si>
    <t xml:space="preserve">2023063029	</t>
  </si>
  <si>
    <t>伍颜可</t>
  </si>
  <si>
    <t xml:space="preserve">440902199906161623	</t>
  </si>
  <si>
    <t xml:space="preserve">18307650961	</t>
  </si>
  <si>
    <t>广东省茂名市茂南区站前街道健康南路24号</t>
  </si>
  <si>
    <t xml:space="preserve">13553688632	</t>
  </si>
  <si>
    <t xml:space="preserve">2023063030	</t>
  </si>
  <si>
    <t>张翔凯</t>
  </si>
  <si>
    <t xml:space="preserve">440882199709084725	</t>
  </si>
  <si>
    <t xml:space="preserve">15816097343	</t>
  </si>
  <si>
    <t xml:space="preserve">18829912412	</t>
  </si>
  <si>
    <t xml:space="preserve">2023063031	</t>
  </si>
  <si>
    <t>莫小华</t>
  </si>
  <si>
    <t xml:space="preserve">440881199905193148	</t>
  </si>
  <si>
    <t xml:space="preserve">15767796656	</t>
  </si>
  <si>
    <t>佛山祖庙</t>
  </si>
  <si>
    <t xml:space="preserve">20214406822000589	</t>
  </si>
  <si>
    <t xml:space="preserve">13724675068	</t>
  </si>
  <si>
    <t>2023064</t>
  </si>
  <si>
    <t xml:space="preserve">2023064024	</t>
  </si>
  <si>
    <t>梁嘉欣</t>
  </si>
  <si>
    <t xml:space="preserve">440802200002270421	</t>
  </si>
  <si>
    <t xml:space="preserve">18200862428	</t>
  </si>
  <si>
    <t>广东省湛江市赤坎区南方四横路15号</t>
  </si>
  <si>
    <t>未取得，原因：:还未面试</t>
  </si>
  <si>
    <t xml:space="preserve">13232663756	</t>
  </si>
  <si>
    <t xml:space="preserve">2023064025	</t>
  </si>
  <si>
    <t>陈子玲</t>
  </si>
  <si>
    <t xml:space="preserve">440811199706210348	</t>
  </si>
  <si>
    <t xml:space="preserve">13030220232	</t>
  </si>
  <si>
    <t xml:space="preserve">20214406522000318	</t>
  </si>
  <si>
    <t xml:space="preserve">13620443569	</t>
  </si>
  <si>
    <t xml:space="preserve">2023064001	</t>
  </si>
  <si>
    <t>马妙婷</t>
  </si>
  <si>
    <t xml:space="preserve">440823200002104126	</t>
  </si>
  <si>
    <t xml:space="preserve">15768508221	</t>
  </si>
  <si>
    <t>广西科技师范学院</t>
  </si>
  <si>
    <t>广东省湛江市遂溪县港门镇排塘村</t>
  </si>
  <si>
    <t>524364</t>
  </si>
  <si>
    <t xml:space="preserve">2022454079271	</t>
  </si>
  <si>
    <t>高级中学（英语）</t>
  </si>
  <si>
    <t xml:space="preserve">15119278292	</t>
  </si>
  <si>
    <t xml:space="preserve">2023064002	</t>
  </si>
  <si>
    <t>林琪媛</t>
  </si>
  <si>
    <t xml:space="preserve">440803199909020720	</t>
  </si>
  <si>
    <t xml:space="preserve">13336518630	</t>
  </si>
  <si>
    <t>湛江市开发区海滨大道南70号兴发园</t>
  </si>
  <si>
    <t>未取得，原因：:已取得合格证，已认定</t>
  </si>
  <si>
    <t xml:space="preserve">13620430032	</t>
  </si>
  <si>
    <t xml:space="preserve">2023064003	</t>
  </si>
  <si>
    <t>陈金娇</t>
  </si>
  <si>
    <t xml:space="preserve">440803199811064928	</t>
  </si>
  <si>
    <t xml:space="preserve">13542029442	</t>
  </si>
  <si>
    <t>霞山区洪屋路航运大厦</t>
  </si>
  <si>
    <t>20210621</t>
  </si>
  <si>
    <t xml:space="preserve">13729022949	</t>
  </si>
  <si>
    <t xml:space="preserve">2023064004	</t>
  </si>
  <si>
    <t>郑娜娜</t>
  </si>
  <si>
    <t xml:space="preserve">440825199905125304	</t>
  </si>
  <si>
    <t xml:space="preserve">13662472918	</t>
  </si>
  <si>
    <t>英语教育</t>
  </si>
  <si>
    <t>广东省湛江市徐闻县香港街</t>
  </si>
  <si>
    <t xml:space="preserve">20224400932002979	</t>
  </si>
  <si>
    <t xml:space="preserve">13078253873	</t>
  </si>
  <si>
    <t xml:space="preserve">2023064005	</t>
  </si>
  <si>
    <t>黄琪雅</t>
  </si>
  <si>
    <t xml:space="preserve">440804200012210222	</t>
  </si>
  <si>
    <t xml:space="preserve">13434641790	</t>
  </si>
  <si>
    <t>广东省湛江市坡头区自然资源局宿舍602房</t>
  </si>
  <si>
    <t xml:space="preserve">13536434002	</t>
  </si>
  <si>
    <t xml:space="preserve">2023064006	</t>
  </si>
  <si>
    <t>周晓媚</t>
  </si>
  <si>
    <t xml:space="preserve">440881199908205562	</t>
  </si>
  <si>
    <t xml:space="preserve">15017383386	</t>
  </si>
  <si>
    <t>广东省广州市白云区江高镇环镇西路155号</t>
  </si>
  <si>
    <t>未取得，原因：:学校未颁发《师范生职业能力证明》</t>
  </si>
  <si>
    <t xml:space="preserve">13692322103	</t>
  </si>
  <si>
    <t xml:space="preserve">2023064007	</t>
  </si>
  <si>
    <t>颜路欣</t>
  </si>
  <si>
    <t>44080319991122292X</t>
  </si>
  <si>
    <t xml:space="preserve">18814217067	</t>
  </si>
  <si>
    <t>广东省湛江市赤坎区体育南路89号京基三期8栋</t>
  </si>
  <si>
    <t xml:space="preserve">20224400342001080	</t>
  </si>
  <si>
    <t xml:space="preserve">13434631282	</t>
  </si>
  <si>
    <t xml:space="preserve">2023064008	</t>
  </si>
  <si>
    <t>罗丹丹</t>
  </si>
  <si>
    <t xml:space="preserve">440982199804231020	</t>
  </si>
  <si>
    <t xml:space="preserve">13620445107	</t>
  </si>
  <si>
    <t>本科（学士学位名称：英语</t>
  </si>
  <si>
    <t>广东省化州市建设农场24队</t>
  </si>
  <si>
    <t>未取得，原因：:高中英语教资笔试已过，面试因疫情原因延迟，可以在九月一号前拿到教师资格证</t>
  </si>
  <si>
    <t xml:space="preserve">13420168338	</t>
  </si>
  <si>
    <t xml:space="preserve">2023064009	</t>
  </si>
  <si>
    <t>陈春华</t>
  </si>
  <si>
    <t xml:space="preserve">440881200008222426	</t>
  </si>
  <si>
    <t xml:space="preserve">18475914004	</t>
  </si>
  <si>
    <t>广东省湛江市廉江市良垌镇大垌村</t>
  </si>
  <si>
    <t>524431</t>
  </si>
  <si>
    <t xml:space="preserve">20214400822000668	</t>
  </si>
  <si>
    <t xml:space="preserve">13264356481	</t>
  </si>
  <si>
    <t xml:space="preserve">2023064010	</t>
  </si>
  <si>
    <t>王露丹</t>
  </si>
  <si>
    <t xml:space="preserve">440801199601232927	</t>
  </si>
  <si>
    <t xml:space="preserve">13421700304	</t>
  </si>
  <si>
    <t>广东省湛江市市辖区民安镇</t>
  </si>
  <si>
    <t xml:space="preserve">20184406232000441	</t>
  </si>
  <si>
    <t xml:space="preserve">15219232221	</t>
  </si>
  <si>
    <t xml:space="preserve">2023064011	</t>
  </si>
  <si>
    <t>陈木娣</t>
  </si>
  <si>
    <t xml:space="preserve">440823199909181028	</t>
  </si>
  <si>
    <t xml:space="preserve">18312246619	</t>
  </si>
  <si>
    <t>电子科技大学中山学院</t>
  </si>
  <si>
    <t>广东省湛江市开发区盛和园九栋1804号房</t>
  </si>
  <si>
    <t>高中英语教师资格证</t>
  </si>
  <si>
    <t xml:space="preserve">13922097957	</t>
  </si>
  <si>
    <t xml:space="preserve">2023064012	</t>
  </si>
  <si>
    <t>李梅飞</t>
  </si>
  <si>
    <t xml:space="preserve">440902199806065247	</t>
  </si>
  <si>
    <t xml:space="preserve">15626212349	</t>
  </si>
  <si>
    <t>广东省茂名市茂南区山阁塘边村</t>
  </si>
  <si>
    <t>525826</t>
  </si>
  <si>
    <t xml:space="preserve">14715145309	</t>
  </si>
  <si>
    <t xml:space="preserve">2023064013	</t>
  </si>
  <si>
    <t>杨东瑜</t>
  </si>
  <si>
    <t xml:space="preserve">440882199901280646	</t>
  </si>
  <si>
    <t xml:space="preserve">15016489128	</t>
  </si>
  <si>
    <t>广东省湛江市雷州市附城镇南山村</t>
  </si>
  <si>
    <t xml:space="preserve">13671482968	</t>
  </si>
  <si>
    <t xml:space="preserve">2023064015	</t>
  </si>
  <si>
    <t>麦穗婷</t>
  </si>
  <si>
    <t xml:space="preserve">440883199903180063	</t>
  </si>
  <si>
    <t xml:space="preserve">18927660872	</t>
  </si>
  <si>
    <t>广东省湛江市吴川市梅录街道解放北路39号翔宇大厦</t>
  </si>
  <si>
    <t xml:space="preserve">13659708918	</t>
  </si>
  <si>
    <t xml:space="preserve">2023064016	</t>
  </si>
  <si>
    <t>杜洁帆</t>
  </si>
  <si>
    <t xml:space="preserve">440811199512210649	</t>
  </si>
  <si>
    <t xml:space="preserve">17876139786	</t>
  </si>
  <si>
    <t>广东省湛江市麻章区麻遂路23号</t>
  </si>
  <si>
    <t xml:space="preserve">2022443093608	</t>
  </si>
  <si>
    <t xml:space="preserve">13729190100	</t>
  </si>
  <si>
    <t xml:space="preserve">2023064017	</t>
  </si>
  <si>
    <t>梁诺琳</t>
  </si>
  <si>
    <t xml:space="preserve">440803199509133443	</t>
  </si>
  <si>
    <t xml:space="preserve">17876131540	</t>
  </si>
  <si>
    <t>广东省湛江市霞山区东新路88号城市尚居花园</t>
  </si>
  <si>
    <t xml:space="preserve">20174600422000136	</t>
  </si>
  <si>
    <t xml:space="preserve">18898863015	</t>
  </si>
  <si>
    <t xml:space="preserve">2023064018	</t>
  </si>
  <si>
    <t>李小凤</t>
  </si>
  <si>
    <t xml:space="preserve">440882199801071863	</t>
  </si>
  <si>
    <t xml:space="preserve">18476291266	</t>
  </si>
  <si>
    <t>广东省湛江市雷州市客路镇月湖东村</t>
  </si>
  <si>
    <t xml:space="preserve">2022444023768	</t>
  </si>
  <si>
    <t xml:space="preserve">13543522168	</t>
  </si>
  <si>
    <t xml:space="preserve">2023064020	</t>
  </si>
  <si>
    <t>李懿</t>
  </si>
  <si>
    <t xml:space="preserve">440883200011304222	</t>
  </si>
  <si>
    <t xml:space="preserve">17820141678	</t>
  </si>
  <si>
    <t>广东省吴川市大山江街道上覃嘲村14号</t>
  </si>
  <si>
    <t xml:space="preserve">15767821123	</t>
  </si>
  <si>
    <t xml:space="preserve">2023064021	</t>
  </si>
  <si>
    <t>周映屏</t>
  </si>
  <si>
    <t xml:space="preserve">440882199608203721	</t>
  </si>
  <si>
    <t xml:space="preserve">18718189117	</t>
  </si>
  <si>
    <t>广东科技学院</t>
  </si>
  <si>
    <t>英语专业（英语教育）</t>
  </si>
  <si>
    <t>广东省雷州市企水镇赏村</t>
  </si>
  <si>
    <t xml:space="preserve">20184406922000218	</t>
  </si>
  <si>
    <t xml:space="preserve">15602303844	</t>
  </si>
  <si>
    <t xml:space="preserve">2023064022	</t>
  </si>
  <si>
    <t>郑思琼</t>
  </si>
  <si>
    <t xml:space="preserve">440881199907215320	</t>
  </si>
  <si>
    <t xml:space="preserve">18126491829	</t>
  </si>
  <si>
    <t>广东省广州市花都区商业大道41号前座403房</t>
  </si>
  <si>
    <t xml:space="preserve">15118115522	</t>
  </si>
  <si>
    <t xml:space="preserve">2023064023	</t>
  </si>
  <si>
    <t>冯小蓝</t>
  </si>
  <si>
    <t xml:space="preserve">440882199811050644	</t>
  </si>
  <si>
    <t xml:space="preserve">15625010998	</t>
  </si>
  <si>
    <t>广东省雷州市附城镇北家村</t>
  </si>
  <si>
    <t xml:space="preserve">18320360181	</t>
  </si>
  <si>
    <t xml:space="preserve">2023064026	</t>
  </si>
  <si>
    <t>陈紫怡</t>
  </si>
  <si>
    <t xml:space="preserve">440923199903021483	</t>
  </si>
  <si>
    <t xml:space="preserve">13128636389	</t>
  </si>
  <si>
    <t>广东省茂名市电白区树仔镇</t>
  </si>
  <si>
    <t>525438</t>
  </si>
  <si>
    <t>未取得，原因：:已参加学校教资认证，等待结果中。</t>
  </si>
  <si>
    <t xml:space="preserve">13423622783	</t>
  </si>
  <si>
    <t xml:space="preserve">2023064027	</t>
  </si>
  <si>
    <t>陈媛媛</t>
  </si>
  <si>
    <t xml:space="preserve">440825200101150040	</t>
  </si>
  <si>
    <t>广东省湛江市赤坎区寸金路29号岭南师范学院</t>
  </si>
  <si>
    <t>未取得，原因：:6月初下发合格证明，6月21日凭合格证明去赤坎区教育局认证。</t>
  </si>
  <si>
    <t xml:space="preserve">13822570788	</t>
  </si>
  <si>
    <t xml:space="preserve">2023064029	</t>
  </si>
  <si>
    <t>陈景换</t>
  </si>
  <si>
    <t xml:space="preserve">440881199905053161	</t>
  </si>
  <si>
    <t xml:space="preserve">13590097513	</t>
  </si>
  <si>
    <t>广东省湛江市廉江市横山镇乾管村</t>
  </si>
  <si>
    <t xml:space="preserve">15816030512	</t>
  </si>
  <si>
    <t xml:space="preserve">2023064030	</t>
  </si>
  <si>
    <t>谢嘉洛</t>
  </si>
  <si>
    <t>44092320010604432X</t>
  </si>
  <si>
    <t xml:space="preserve">19878303389	</t>
  </si>
  <si>
    <t>广东省茂名市电白区霞洞镇化普</t>
  </si>
  <si>
    <t>525427</t>
  </si>
  <si>
    <t xml:space="preserve">2021443086985	</t>
  </si>
  <si>
    <t xml:space="preserve">15813035143	</t>
  </si>
  <si>
    <t xml:space="preserve">2023064031	</t>
  </si>
  <si>
    <t>周余齐</t>
  </si>
  <si>
    <t xml:space="preserve">440882199709083060	</t>
  </si>
  <si>
    <t xml:space="preserve">15018582889	</t>
  </si>
  <si>
    <t>广东省湛江市雷州市客路镇雅轩楼</t>
  </si>
  <si>
    <t xml:space="preserve">20224400342000024	</t>
  </si>
  <si>
    <t xml:space="preserve">18718270638	</t>
  </si>
  <si>
    <t xml:space="preserve">2023064032	</t>
  </si>
  <si>
    <t>杨吉</t>
  </si>
  <si>
    <t xml:space="preserve">440882199802109122	</t>
  </si>
  <si>
    <t xml:space="preserve">17576668318	</t>
  </si>
  <si>
    <t>广东省湛江市雷州市镇中西路民治路59号之一</t>
  </si>
  <si>
    <t xml:space="preserve">13692301298	</t>
  </si>
  <si>
    <t xml:space="preserve">2023064033	</t>
  </si>
  <si>
    <t>刘可怡</t>
  </si>
  <si>
    <t xml:space="preserve">440804199609211169	</t>
  </si>
  <si>
    <t>广东省湛江市赤坎区北桥街道明月路18号阳光城丽景湾</t>
  </si>
  <si>
    <t xml:space="preserve">15014407832	</t>
  </si>
  <si>
    <t xml:space="preserve">2023064034	</t>
  </si>
  <si>
    <t>杨许雯</t>
  </si>
  <si>
    <t xml:space="preserve">441781199911162722	</t>
  </si>
  <si>
    <t xml:space="preserve">15014435303	</t>
  </si>
  <si>
    <t>广东省中山市石岐区逢源商业街六号楼</t>
  </si>
  <si>
    <t xml:space="preserve">20224400722000378	</t>
  </si>
  <si>
    <t xml:space="preserve">18819272964	</t>
  </si>
  <si>
    <t xml:space="preserve">2023064035	</t>
  </si>
  <si>
    <t>吴晓碧</t>
  </si>
  <si>
    <t xml:space="preserve">440823199712013047	</t>
  </si>
  <si>
    <t xml:space="preserve">15219234100	</t>
  </si>
  <si>
    <t>广东省湛江市遂溪县香江新城</t>
  </si>
  <si>
    <t xml:space="preserve">20214406622000565	</t>
  </si>
  <si>
    <t xml:space="preserve">18476305231	</t>
  </si>
  <si>
    <t xml:space="preserve">2023064036	</t>
  </si>
  <si>
    <t>潘汶琪</t>
  </si>
  <si>
    <t xml:space="preserve">440882199904081909	</t>
  </si>
  <si>
    <t xml:space="preserve">13104922988	</t>
  </si>
  <si>
    <t>广东省湛江市雷州市群众大道中行宿舍</t>
  </si>
  <si>
    <t>2022-6-30</t>
  </si>
  <si>
    <t xml:space="preserve">20224401332001661	</t>
  </si>
  <si>
    <t xml:space="preserve">13413610680	</t>
  </si>
  <si>
    <t xml:space="preserve">2023064037	</t>
  </si>
  <si>
    <t>王鹊棉</t>
  </si>
  <si>
    <t xml:space="preserve">440882200103110621	</t>
  </si>
  <si>
    <t xml:space="preserve">15300184836	</t>
  </si>
  <si>
    <t>广东省湛江市雷州市新城街道鸿碧西路15号</t>
  </si>
  <si>
    <t xml:space="preserve">13652856229	</t>
  </si>
  <si>
    <t xml:space="preserve">2023064	</t>
  </si>
  <si>
    <t xml:space="preserve">2023064014	</t>
  </si>
  <si>
    <t>郑淑涛</t>
  </si>
  <si>
    <t xml:space="preserve">440804199812181348	</t>
  </si>
  <si>
    <t xml:space="preserve">18875984358	</t>
  </si>
  <si>
    <t>广东省湛江市坡头区官渡镇关草村14号</t>
  </si>
  <si>
    <t xml:space="preserve">13702727943	</t>
  </si>
  <si>
    <t xml:space="preserve">2023064028	</t>
  </si>
  <si>
    <t>廖海媚</t>
  </si>
  <si>
    <t>小学信息技术教师</t>
  </si>
  <si>
    <t xml:space="preserve">440982200003126103	</t>
  </si>
  <si>
    <t>教育技术学</t>
  </si>
  <si>
    <t>广东省茂名市化州市下郭街道</t>
  </si>
  <si>
    <t>高中信息技术</t>
  </si>
  <si>
    <t>2023065</t>
  </si>
  <si>
    <t>徐源鸿</t>
  </si>
  <si>
    <t xml:space="preserve">440823200102142445	</t>
  </si>
  <si>
    <t xml:space="preserve">15360708318	</t>
  </si>
  <si>
    <t>广东省湛江市遂溪县南和小区</t>
  </si>
  <si>
    <t xml:space="preserve">15766507971	</t>
  </si>
  <si>
    <t xml:space="preserve">2023065001	</t>
  </si>
  <si>
    <t>何雅婷</t>
  </si>
  <si>
    <t xml:space="preserve">440882200102228820	</t>
  </si>
  <si>
    <t xml:space="preserve">15812349252	</t>
  </si>
  <si>
    <t>教育技术学（师范）</t>
  </si>
  <si>
    <t>广东省湛江市雷州市新城街道俊贤楼</t>
  </si>
  <si>
    <t>未取得，原因：:学校免试认证</t>
  </si>
  <si>
    <t xml:space="preserve">15219250348	</t>
  </si>
  <si>
    <t xml:space="preserve">2023065002	</t>
  </si>
  <si>
    <t>符金艳</t>
  </si>
  <si>
    <t xml:space="preserve">440804199906280021	</t>
  </si>
  <si>
    <t xml:space="preserve">19811949381	</t>
  </si>
  <si>
    <t>广东省湛江市坡头区海湾南路6号启达东海岸</t>
  </si>
  <si>
    <t xml:space="preserve">13828271518	</t>
  </si>
  <si>
    <t xml:space="preserve">2023065003	</t>
  </si>
  <si>
    <t>黄怡蕾</t>
  </si>
  <si>
    <t xml:space="preserve">440825200107302623	</t>
  </si>
  <si>
    <t xml:space="preserve">14767980803	</t>
  </si>
  <si>
    <t>广东省湛江市徐闻县新寮镇</t>
  </si>
  <si>
    <t>524134</t>
  </si>
  <si>
    <t>初中信息技术</t>
  </si>
  <si>
    <t xml:space="preserve">13434671507	</t>
  </si>
  <si>
    <t xml:space="preserve">2023065004	</t>
  </si>
  <si>
    <t>曾水娇</t>
  </si>
  <si>
    <t xml:space="preserve">440982200007132981	</t>
  </si>
  <si>
    <t xml:space="preserve">15089629391	</t>
  </si>
  <si>
    <t>广东第二师范</t>
  </si>
  <si>
    <t>计算机科学与技术</t>
  </si>
  <si>
    <t>广州市花都区迎宾大道西30号</t>
  </si>
  <si>
    <t xml:space="preserve">19820145286	</t>
  </si>
  <si>
    <t xml:space="preserve">2023065005	</t>
  </si>
  <si>
    <t>黄晓霞</t>
  </si>
  <si>
    <t xml:space="preserve">440882199506203069	</t>
  </si>
  <si>
    <t xml:space="preserve">15767823039	</t>
  </si>
  <si>
    <t>广东省雷州市纪家镇</t>
  </si>
  <si>
    <t>未取得，原因：:准备面试</t>
  </si>
  <si>
    <t xml:space="preserve">15016467136	</t>
  </si>
  <si>
    <t xml:space="preserve">2023065006	</t>
  </si>
  <si>
    <t>洪海婷</t>
  </si>
  <si>
    <t xml:space="preserve">440811200010092828	</t>
  </si>
  <si>
    <t>本科（学士学位名称：工科学士</t>
  </si>
  <si>
    <t>广东省湛江市霞山区工农东三路七号小区</t>
  </si>
  <si>
    <t xml:space="preserve">2022443029283	</t>
  </si>
  <si>
    <t xml:space="preserve">13670958775	</t>
  </si>
  <si>
    <t xml:space="preserve">2023065007	</t>
  </si>
  <si>
    <t>林小彤</t>
  </si>
  <si>
    <t xml:space="preserve">440882199905164001	</t>
  </si>
  <si>
    <t xml:space="preserve">18820827969	</t>
  </si>
  <si>
    <t>广东省广州市天河区棠下街道</t>
  </si>
  <si>
    <t>510636</t>
  </si>
  <si>
    <t xml:space="preserve">15919315921	</t>
  </si>
  <si>
    <t xml:space="preserve">2023065008	</t>
  </si>
  <si>
    <t>麦彩敏</t>
  </si>
  <si>
    <t xml:space="preserve">440882199912267623	</t>
  </si>
  <si>
    <t xml:space="preserve">13413600035	</t>
  </si>
  <si>
    <t>广东省湛江市赤坎区九二一路</t>
  </si>
  <si>
    <t>520433</t>
  </si>
  <si>
    <t xml:space="preserve">17520047673	</t>
  </si>
  <si>
    <t xml:space="preserve">2023065009	</t>
  </si>
  <si>
    <t>王家英</t>
  </si>
  <si>
    <t xml:space="preserve">440823200003187314	</t>
  </si>
  <si>
    <t xml:space="preserve">13149339644	</t>
  </si>
  <si>
    <t>计算机科学与技术师范</t>
  </si>
  <si>
    <t>广东省广州市天河区中山大道293号</t>
  </si>
  <si>
    <t xml:space="preserve">13702685202	</t>
  </si>
  <si>
    <t xml:space="preserve">2023065011	</t>
  </si>
  <si>
    <t>鲁成霖</t>
  </si>
  <si>
    <t xml:space="preserve">440803200101030710	</t>
  </si>
  <si>
    <t xml:space="preserve">15976826632	</t>
  </si>
  <si>
    <t>广东省湛江市霞山区海滨大道15号四二二医院斜对面中国银行宿舍905房</t>
  </si>
  <si>
    <t xml:space="preserve">13670989431	</t>
  </si>
  <si>
    <t xml:space="preserve">2023065012	</t>
  </si>
  <si>
    <t>何烨燕</t>
  </si>
  <si>
    <t xml:space="preserve">441226199908073428	</t>
  </si>
  <si>
    <t xml:space="preserve">19854463341	</t>
  </si>
  <si>
    <t>本科（学士学位名称：计算机科学与技术（师范）</t>
  </si>
  <si>
    <t>广东省广州市天河区棠下街道中山大道西293号</t>
  </si>
  <si>
    <t>526600</t>
  </si>
  <si>
    <t>高中信息技术教师资格证</t>
  </si>
  <si>
    <t xml:space="preserve">13660949282	</t>
  </si>
  <si>
    <t xml:space="preserve">2023065013	</t>
  </si>
  <si>
    <t>雷文迪</t>
  </si>
  <si>
    <t xml:space="preserve">440983200005201222	</t>
  </si>
  <si>
    <t xml:space="preserve">18127707356	</t>
  </si>
  <si>
    <t>广东省茂名信宜市</t>
  </si>
  <si>
    <t>广东省信宜市水口镇横茶水井村19号</t>
  </si>
  <si>
    <t>525346</t>
  </si>
  <si>
    <t xml:space="preserve">2021443087437	</t>
  </si>
  <si>
    <t xml:space="preserve">17875535374	</t>
  </si>
  <si>
    <t xml:space="preserve">2023065014	</t>
  </si>
  <si>
    <t>张一可</t>
  </si>
  <si>
    <t xml:space="preserve">450923200002278027	</t>
  </si>
  <si>
    <t xml:space="preserve">18320333651	</t>
  </si>
  <si>
    <t>广东省湛江市廉江市高桥镇红江农场二十一队162号</t>
  </si>
  <si>
    <t>510180</t>
  </si>
  <si>
    <t>未取得，原因：:学校有免试认定</t>
  </si>
  <si>
    <t xml:space="preserve">18820664963	</t>
  </si>
  <si>
    <t xml:space="preserve">2023065	</t>
  </si>
  <si>
    <t xml:space="preserve">2023065015	</t>
  </si>
  <si>
    <t>黄乘乘</t>
  </si>
  <si>
    <t xml:space="preserve">440882200107063033	</t>
  </si>
  <si>
    <t xml:space="preserve">13670952819	</t>
  </si>
  <si>
    <t>广东省湛江市雷州市纪家镇潭杰村</t>
  </si>
  <si>
    <t xml:space="preserve">15917593069	</t>
  </si>
  <si>
    <t>2023066</t>
  </si>
  <si>
    <t>第九组|小学信息技术|066</t>
  </si>
  <si>
    <t xml:space="preserve">2023066001	</t>
  </si>
  <si>
    <t>吴川</t>
  </si>
  <si>
    <t xml:space="preserve">440825200108180322	</t>
  </si>
  <si>
    <t xml:space="preserve">14706782887	</t>
  </si>
  <si>
    <t>广州市天河区中山大道西293号</t>
  </si>
  <si>
    <t>未取得，原因：:学校免试证明</t>
  </si>
  <si>
    <t xml:space="preserve">18923302154	</t>
  </si>
  <si>
    <t xml:space="preserve">2023066002	</t>
  </si>
  <si>
    <t>陈观弟</t>
  </si>
  <si>
    <t xml:space="preserve">440982200109284302	</t>
  </si>
  <si>
    <t xml:space="preserve">15976564615	</t>
  </si>
  <si>
    <t>广东省化州市良光镇</t>
  </si>
  <si>
    <t xml:space="preserve">15728321652	</t>
  </si>
  <si>
    <t xml:space="preserve">2023066003	</t>
  </si>
  <si>
    <t>慕容巧仪</t>
  </si>
  <si>
    <t xml:space="preserve">441283200005084823	</t>
  </si>
  <si>
    <t xml:space="preserve">15915048389	</t>
  </si>
  <si>
    <t>广东省肇庆市高要区白土镇幕村</t>
  </si>
  <si>
    <t>526109</t>
  </si>
  <si>
    <t xml:space="preserve">15768122828	</t>
  </si>
  <si>
    <t xml:space="preserve">2023066004	</t>
  </si>
  <si>
    <t>陈丽娟</t>
  </si>
  <si>
    <t xml:space="preserve">532501199812102521	</t>
  </si>
  <si>
    <t xml:space="preserve">13232716213	</t>
  </si>
  <si>
    <t>韩师师范学院</t>
  </si>
  <si>
    <t>广东省湛江市廉江市良垌镇禾济田村13号</t>
  </si>
  <si>
    <t>2023－06－27</t>
  </si>
  <si>
    <t xml:space="preserve">13226257796	</t>
  </si>
  <si>
    <t xml:space="preserve">2023066005	</t>
  </si>
  <si>
    <t>赖虹桦</t>
  </si>
  <si>
    <t xml:space="preserve">440982200106085463	</t>
  </si>
  <si>
    <t>广东省广州市花都区广东第二师范学院</t>
  </si>
  <si>
    <t xml:space="preserve">13690121789	</t>
  </si>
  <si>
    <t xml:space="preserve">2023066006	</t>
  </si>
  <si>
    <t>杨佳莲</t>
  </si>
  <si>
    <t xml:space="preserve">440883200006264529	</t>
  </si>
  <si>
    <t xml:space="preserve">13078246900	</t>
  </si>
  <si>
    <t>本科（学士学位名称：教育技术学（师范）学士学位</t>
  </si>
  <si>
    <t>广东省湛江市徐闻县天宇楼</t>
  </si>
  <si>
    <t>5241000</t>
  </si>
  <si>
    <t>未取得，原因：:在学校考师范生认定了，但还没出成绩</t>
  </si>
  <si>
    <t xml:space="preserve">15707591301	</t>
  </si>
  <si>
    <t xml:space="preserve">2023066008	</t>
  </si>
  <si>
    <t>唐景浩</t>
  </si>
  <si>
    <t xml:space="preserve">440982200007246137	</t>
  </si>
  <si>
    <t xml:space="preserve">13824851135	</t>
  </si>
  <si>
    <t>计算机科学与技术(师范)</t>
  </si>
  <si>
    <t>广东省广州市中山大道西293号</t>
  </si>
  <si>
    <t xml:space="preserve">13828658897	</t>
  </si>
  <si>
    <t xml:space="preserve">2023066009	</t>
  </si>
  <si>
    <t>吴丽珍</t>
  </si>
  <si>
    <t xml:space="preserve">440882200110022726	</t>
  </si>
  <si>
    <t xml:space="preserve">18813629575	</t>
  </si>
  <si>
    <t>广东省湛江市雷州市唐家镇建安街</t>
  </si>
  <si>
    <t xml:space="preserve">13828252545	</t>
  </si>
  <si>
    <t xml:space="preserve">2023066010	</t>
  </si>
  <si>
    <t>吴晓强</t>
  </si>
  <si>
    <t xml:space="preserve">440882200008105090	</t>
  </si>
  <si>
    <t xml:space="preserve">14778620446	</t>
  </si>
  <si>
    <t>本科（学士学位名称：工科</t>
  </si>
  <si>
    <t>广东省湛江市雷州市龙门镇新华南路146</t>
  </si>
  <si>
    <t>未取得，原因：:已过笔试，正在参加面试</t>
  </si>
  <si>
    <t xml:space="preserve">15017390217	</t>
  </si>
  <si>
    <t xml:space="preserve">2023066011	</t>
  </si>
  <si>
    <t>叶伟健</t>
  </si>
  <si>
    <t xml:space="preserve">440823199507203917	</t>
  </si>
  <si>
    <t xml:space="preserve">13729014554	</t>
  </si>
  <si>
    <t>广东省湛江市麻章区学智路2号</t>
  </si>
  <si>
    <t xml:space="preserve">20204403221000191	</t>
  </si>
  <si>
    <t xml:space="preserve">2023066012	</t>
  </si>
  <si>
    <t>刘丽敏</t>
  </si>
  <si>
    <t xml:space="preserve">440882200007295726	</t>
  </si>
  <si>
    <t xml:space="preserve">13726916259	</t>
  </si>
  <si>
    <t xml:space="preserve">13434672298	</t>
  </si>
  <si>
    <t xml:space="preserve">2023066013	</t>
  </si>
  <si>
    <t>吴方莹</t>
  </si>
  <si>
    <t xml:space="preserve">440883200106062924	</t>
  </si>
  <si>
    <t xml:space="preserve">18344262437	</t>
  </si>
  <si>
    <t>广东省广州市天河区华南师范大学（石牌校区）</t>
  </si>
  <si>
    <t xml:space="preserve">13790965762	</t>
  </si>
  <si>
    <t xml:space="preserve">2023066014	</t>
  </si>
  <si>
    <t>俞怡妃</t>
  </si>
  <si>
    <t xml:space="preserve">440921200011103849	</t>
  </si>
  <si>
    <t xml:space="preserve">17875478195	</t>
  </si>
  <si>
    <t>广东省茂名市信宜市怀乡镇起义路228号</t>
  </si>
  <si>
    <t>525324</t>
  </si>
  <si>
    <t xml:space="preserve">18319742711	</t>
  </si>
  <si>
    <t xml:space="preserve">2023066015	</t>
  </si>
  <si>
    <t>杨粤琴</t>
  </si>
  <si>
    <t xml:space="preserve">440883200008244521	</t>
  </si>
  <si>
    <t xml:space="preserve">19864558476	</t>
  </si>
  <si>
    <t>本科（学士学位名称：肇庆学院</t>
  </si>
  <si>
    <t>广东省吴川市梅菉街道长寿南6号</t>
  </si>
  <si>
    <t xml:space="preserve">15107590215	</t>
  </si>
  <si>
    <t xml:space="preserve">2023066077	</t>
  </si>
  <si>
    <t>黄镇协</t>
  </si>
  <si>
    <t xml:space="preserve">440811199912220037	</t>
  </si>
  <si>
    <t xml:space="preserve">13046238270	</t>
  </si>
  <si>
    <t>本科（学士学位名称：艺术学学士学位</t>
  </si>
  <si>
    <t>广东省湛江市麻章区湖光镇临西村237号105房</t>
  </si>
  <si>
    <t xml:space="preserve">20224400921000808	</t>
  </si>
  <si>
    <t>小学美术</t>
  </si>
  <si>
    <t xml:space="preserve">18820648816	</t>
  </si>
  <si>
    <t>2023067</t>
  </si>
  <si>
    <t xml:space="preserve">2023067001	</t>
  </si>
  <si>
    <t>许尚进</t>
  </si>
  <si>
    <t xml:space="preserve">440825200104213713	</t>
  </si>
  <si>
    <t xml:space="preserve">18475904371	</t>
  </si>
  <si>
    <t>美术学（师范）</t>
  </si>
  <si>
    <t>广东省湛江市徐闻县银山小区第七横巷</t>
  </si>
  <si>
    <t xml:space="preserve">13729153370	</t>
  </si>
  <si>
    <t xml:space="preserve">2023067002	</t>
  </si>
  <si>
    <t>赵心楠</t>
  </si>
  <si>
    <t xml:space="preserve">440203200109056162	</t>
  </si>
  <si>
    <t xml:space="preserve">15814984396	</t>
  </si>
  <si>
    <t>广东省韶关市武江区工业中路富安小区</t>
  </si>
  <si>
    <t>512200</t>
  </si>
  <si>
    <t>未取得，原因：:免试认定未下</t>
  </si>
  <si>
    <t xml:space="preserve">13927874118	</t>
  </si>
  <si>
    <t xml:space="preserve">2023067004	</t>
  </si>
  <si>
    <t>莫彩玉</t>
  </si>
  <si>
    <t xml:space="preserve">440881200009233143	</t>
  </si>
  <si>
    <t xml:space="preserve">18312094259	</t>
  </si>
  <si>
    <t>美术学(师范)</t>
  </si>
  <si>
    <t>广东省广州市番禺区小谷围岛外环西路230号</t>
  </si>
  <si>
    <t>2023年6月30日</t>
  </si>
  <si>
    <t xml:space="preserve">13428112952	</t>
  </si>
  <si>
    <t xml:space="preserve">2023067005	</t>
  </si>
  <si>
    <t>郑刘云</t>
  </si>
  <si>
    <t xml:space="preserve">440881199712205325	</t>
  </si>
  <si>
    <t xml:space="preserve">18316619934	</t>
  </si>
  <si>
    <t>广东省湛江市廉江市石岭镇龙湾朝阳东路55号</t>
  </si>
  <si>
    <t xml:space="preserve">13543567878	</t>
  </si>
  <si>
    <t xml:space="preserve">2023067006	</t>
  </si>
  <si>
    <t>陈晖滢</t>
  </si>
  <si>
    <t xml:space="preserve">440823199406300021	</t>
  </si>
  <si>
    <t xml:space="preserve">13261855799	</t>
  </si>
  <si>
    <t>广州美术学院</t>
  </si>
  <si>
    <t>美术学</t>
  </si>
  <si>
    <t>广东省珠海市</t>
  </si>
  <si>
    <t>广东省广州市白云区景泰街道长安大街</t>
  </si>
  <si>
    <t xml:space="preserve">20184414632000327	</t>
  </si>
  <si>
    <t>初中美术</t>
  </si>
  <si>
    <t xml:space="preserve">18902871187	</t>
  </si>
  <si>
    <t xml:space="preserve">2023067007	</t>
  </si>
  <si>
    <t>张玲玲</t>
  </si>
  <si>
    <t xml:space="preserve">440881199604056625	</t>
  </si>
  <si>
    <t xml:space="preserve">18814001209	</t>
  </si>
  <si>
    <t>湛江市吴川市黄坡镇勤政路3号</t>
  </si>
  <si>
    <t>2022-07-01</t>
  </si>
  <si>
    <t xml:space="preserve">20214406822000724	</t>
  </si>
  <si>
    <t xml:space="preserve">18826672966	</t>
  </si>
  <si>
    <t xml:space="preserve">2023067008	</t>
  </si>
  <si>
    <t>曹诗敏</t>
  </si>
  <si>
    <t xml:space="preserve">440881200101254422	</t>
  </si>
  <si>
    <t xml:space="preserve">13543504075	</t>
  </si>
  <si>
    <t>美术学专业</t>
  </si>
  <si>
    <t>广东省廉江市车板镇红坎仔村27号</t>
  </si>
  <si>
    <t>廉江市第六中学</t>
  </si>
  <si>
    <t xml:space="preserve">20224406142000280	</t>
  </si>
  <si>
    <t>高中美术教师资格证</t>
  </si>
  <si>
    <t xml:space="preserve">13434688992	</t>
  </si>
  <si>
    <t xml:space="preserve">2023067009	</t>
  </si>
  <si>
    <t>周子霓</t>
  </si>
  <si>
    <t xml:space="preserve">440881200010113827	</t>
  </si>
  <si>
    <t xml:space="preserve">15975951982	</t>
  </si>
  <si>
    <t>视觉传达设计</t>
  </si>
  <si>
    <t>广东省湛江市赤坎区沙湾街道海田东一路10号农信宿舍</t>
  </si>
  <si>
    <t>52400</t>
  </si>
  <si>
    <t xml:space="preserve">13553563048	</t>
  </si>
  <si>
    <t xml:space="preserve">2023067010	</t>
  </si>
  <si>
    <t>林希</t>
  </si>
  <si>
    <t xml:space="preserve">440802199604131714	</t>
  </si>
  <si>
    <t xml:space="preserve">15322049130	</t>
  </si>
  <si>
    <t>湛江市赤坎区北桥街道飞鹏万荟世界10栋1402房</t>
  </si>
  <si>
    <t>未取得，原因：:疫情原因延迟考试</t>
  </si>
  <si>
    <t>高中美术</t>
  </si>
  <si>
    <t xml:space="preserve">13543513343	</t>
  </si>
  <si>
    <t xml:space="preserve">2023067011	</t>
  </si>
  <si>
    <t>全金燕</t>
  </si>
  <si>
    <t>44088119980511246X</t>
  </si>
  <si>
    <t xml:space="preserve">18320335741	</t>
  </si>
  <si>
    <t>本科（学士学位名称：艺术学位</t>
  </si>
  <si>
    <t>广东省廉江市良垌镇东桥村</t>
  </si>
  <si>
    <t>未取得，原因：:面试还没通过</t>
  </si>
  <si>
    <t xml:space="preserve">18306642747	</t>
  </si>
  <si>
    <t xml:space="preserve">2023067012	</t>
  </si>
  <si>
    <t>罗宣萱</t>
  </si>
  <si>
    <t xml:space="preserve">440823199905300026	</t>
  </si>
  <si>
    <t xml:space="preserve">15521278330	</t>
  </si>
  <si>
    <t>广东工业大学</t>
  </si>
  <si>
    <t>广东省湛江市遂溪县遂城第三小学E栋802房</t>
  </si>
  <si>
    <t xml:space="preserve">20224400342006692	</t>
  </si>
  <si>
    <t xml:space="preserve">15016447079	</t>
  </si>
  <si>
    <t xml:space="preserve">2023067013	</t>
  </si>
  <si>
    <t>郑焯予</t>
  </si>
  <si>
    <t xml:space="preserve">440823200011113323	</t>
  </si>
  <si>
    <t xml:space="preserve">18814293669	</t>
  </si>
  <si>
    <t>广东省湛江市遂溪县遂城镇山湖海上城</t>
  </si>
  <si>
    <t xml:space="preserve">20224406142001526	</t>
  </si>
  <si>
    <t xml:space="preserve">15900131368	</t>
  </si>
  <si>
    <t xml:space="preserve">2023067014	</t>
  </si>
  <si>
    <t>陈杨柳</t>
  </si>
  <si>
    <t xml:space="preserve">440882199704140628	</t>
  </si>
  <si>
    <t xml:space="preserve">15816034733	</t>
  </si>
  <si>
    <t>本科（学士学位名称：艺术学</t>
  </si>
  <si>
    <t>西湖街道雷茂社区山柑仔村</t>
  </si>
  <si>
    <t xml:space="preserve">20224406142001082	</t>
  </si>
  <si>
    <t xml:space="preserve">18028433042	</t>
  </si>
  <si>
    <t xml:space="preserve">2023067015	</t>
  </si>
  <si>
    <t>钟梓杰</t>
  </si>
  <si>
    <t xml:space="preserve">440881199810164192	</t>
  </si>
  <si>
    <t xml:space="preserve">13827190487	</t>
  </si>
  <si>
    <t>视觉传达</t>
  </si>
  <si>
    <t>广东省廉江市青平镇教育路100号</t>
  </si>
  <si>
    <t>524449</t>
  </si>
  <si>
    <t>2021-6-30</t>
  </si>
  <si>
    <t xml:space="preserve">13590030571	</t>
  </si>
  <si>
    <t xml:space="preserve">2023067016	</t>
  </si>
  <si>
    <t>方智杰</t>
  </si>
  <si>
    <t xml:space="preserve">440882199801133956	</t>
  </si>
  <si>
    <t xml:space="preserve">18476610717	</t>
  </si>
  <si>
    <t>本科（学士学位名称：美术学</t>
  </si>
  <si>
    <t>油画</t>
  </si>
  <si>
    <t>广东省雷州市西湖五横路御景湾小区</t>
  </si>
  <si>
    <t>3021-06-21</t>
  </si>
  <si>
    <t xml:space="preserve">20224406141000032	</t>
  </si>
  <si>
    <t xml:space="preserve">13976443468	</t>
  </si>
  <si>
    <t xml:space="preserve">2023067017	</t>
  </si>
  <si>
    <t>李杰梅</t>
  </si>
  <si>
    <t xml:space="preserve">440902199806034029	</t>
  </si>
  <si>
    <t xml:space="preserve">18320462065	</t>
  </si>
  <si>
    <t>广东省茂名市茂南区袂花镇叶屋李屋村</t>
  </si>
  <si>
    <t>2021-07-01</t>
  </si>
  <si>
    <t xml:space="preserve">20214600722000612	</t>
  </si>
  <si>
    <t xml:space="preserve">13025666052	</t>
  </si>
  <si>
    <t xml:space="preserve">2023067018	</t>
  </si>
  <si>
    <t>张玥</t>
  </si>
  <si>
    <t xml:space="preserve">441881198804069128	</t>
  </si>
  <si>
    <t xml:space="preserve">19860209927	</t>
  </si>
  <si>
    <t>硕士研究生（学士学位名称：艺术硕士</t>
  </si>
  <si>
    <t>美术硕士（专业硕士）</t>
  </si>
  <si>
    <t>广州市番禺区小谷围街道广州大学</t>
  </si>
  <si>
    <t>2022-12-20</t>
  </si>
  <si>
    <t xml:space="preserve">20114405332000677	</t>
  </si>
  <si>
    <t xml:space="preserve">15918222977	</t>
  </si>
  <si>
    <t xml:space="preserve">2023067019	</t>
  </si>
  <si>
    <t>秦丽娟</t>
  </si>
  <si>
    <t xml:space="preserve">440823199809022089	</t>
  </si>
  <si>
    <t xml:space="preserve">15816110740	</t>
  </si>
  <si>
    <t>本科（学士学位名称：美术学（师范）学士学位</t>
  </si>
  <si>
    <t>广东省湛江市遂溪县城月镇</t>
  </si>
  <si>
    <t>未取得，原因：:申请认定，证书大概6月份才拿到</t>
  </si>
  <si>
    <t xml:space="preserve">2021444097082	</t>
  </si>
  <si>
    <t xml:space="preserve">18219262197	</t>
  </si>
  <si>
    <t xml:space="preserve">2023067020	</t>
  </si>
  <si>
    <t>夏荷源</t>
  </si>
  <si>
    <t xml:space="preserve">440825200003101966	</t>
  </si>
  <si>
    <t xml:space="preserve">18814428965	</t>
  </si>
  <si>
    <t>本科（学士学位名称：艺术学士学位</t>
  </si>
  <si>
    <t>广东省湛江市徐闻县下洋镇弄坡村78号</t>
  </si>
  <si>
    <t xml:space="preserve">2022444069147	</t>
  </si>
  <si>
    <t xml:space="preserve">13553574318	</t>
  </si>
  <si>
    <t xml:space="preserve">2023067021	</t>
  </si>
  <si>
    <t>陈锦凤</t>
  </si>
  <si>
    <t xml:space="preserve">440882199705023044	</t>
  </si>
  <si>
    <t xml:space="preserve">18813326658	</t>
  </si>
  <si>
    <t>广东省湛江市雷州市纪家镇锦盘村</t>
  </si>
  <si>
    <t xml:space="preserve">20204406922000224	</t>
  </si>
  <si>
    <t>小学美术教师资格证</t>
  </si>
  <si>
    <t xml:space="preserve">13822561839	</t>
  </si>
  <si>
    <t xml:space="preserve">2023067022	</t>
  </si>
  <si>
    <t>陈筲玲</t>
  </si>
  <si>
    <t xml:space="preserve">440881199804162449	</t>
  </si>
  <si>
    <t xml:space="preserve">13420169739	</t>
  </si>
  <si>
    <t>广东省湛江市廉江市良垌镇白塘村</t>
  </si>
  <si>
    <t>2023–07–01</t>
  </si>
  <si>
    <t>未取得，原因：:通过了笔试，差5月13号教资面试</t>
  </si>
  <si>
    <t xml:space="preserve">13531047391	</t>
  </si>
  <si>
    <t xml:space="preserve">2023067023	</t>
  </si>
  <si>
    <t>李媛媛</t>
  </si>
  <si>
    <t>44080419990526082X</t>
  </si>
  <si>
    <t xml:space="preserve">13005140278	</t>
  </si>
  <si>
    <t xml:space="preserve">18588771457	</t>
  </si>
  <si>
    <t xml:space="preserve">2023067024	</t>
  </si>
  <si>
    <t>李元霞</t>
  </si>
  <si>
    <t xml:space="preserve">430802198910268325	</t>
  </si>
  <si>
    <t xml:space="preserve">13132912902	</t>
  </si>
  <si>
    <t>广西艺术学院</t>
  </si>
  <si>
    <t>硕士研究生（学士学位名称：广西艺术学院</t>
  </si>
  <si>
    <t>湖南省张家界市永定区沅古坪镇</t>
  </si>
  <si>
    <t>湛江市赤坎区金城大道君浩绿桂园一期</t>
  </si>
  <si>
    <t>53000</t>
  </si>
  <si>
    <t xml:space="preserve">20134300242001119	</t>
  </si>
  <si>
    <t>广东省外（填写省份）:广西南宁</t>
  </si>
  <si>
    <t xml:space="preserve">18320288952	</t>
  </si>
  <si>
    <t xml:space="preserve">2023067025	</t>
  </si>
  <si>
    <t>李日耀</t>
  </si>
  <si>
    <t xml:space="preserve">440811199907222812	</t>
  </si>
  <si>
    <t xml:space="preserve">13536408491	</t>
  </si>
  <si>
    <t xml:space="preserve">13560546969	</t>
  </si>
  <si>
    <t xml:space="preserve">2023067027	</t>
  </si>
  <si>
    <t>吴小雅</t>
  </si>
  <si>
    <t xml:space="preserve">440882200010124741	</t>
  </si>
  <si>
    <t xml:space="preserve">17665377151	</t>
  </si>
  <si>
    <t>深圳大学</t>
  </si>
  <si>
    <t>广东省深圳市</t>
  </si>
  <si>
    <t>广东省深圳市南山区南海大道1688号深圳大学沧海校区春笛宿舍楼</t>
  </si>
  <si>
    <t>518000</t>
  </si>
  <si>
    <t xml:space="preserve">13602706730	</t>
  </si>
  <si>
    <t xml:space="preserve">2023067028	</t>
  </si>
  <si>
    <t>彭治郅</t>
  </si>
  <si>
    <t>44080319990624151X</t>
  </si>
  <si>
    <t xml:space="preserve">19854820450	</t>
  </si>
  <si>
    <t>视觉传达设计(师范)</t>
  </si>
  <si>
    <t>广东省湛江市坡头区启达东海岸5栋1801</t>
  </si>
  <si>
    <t>未取得，原因：:通关笔试未考面试</t>
  </si>
  <si>
    <t xml:space="preserve">13692499168	</t>
  </si>
  <si>
    <t xml:space="preserve">2023067029	</t>
  </si>
  <si>
    <t>林柏延</t>
  </si>
  <si>
    <t xml:space="preserve">440882200110288620	</t>
  </si>
  <si>
    <t xml:space="preserve">17820142883	</t>
  </si>
  <si>
    <t>本科（学士学位名称：艺术生学位</t>
  </si>
  <si>
    <t>广东省湛江市雷州市新城街道金易路3号</t>
  </si>
  <si>
    <t xml:space="preserve">13543551968	</t>
  </si>
  <si>
    <t xml:space="preserve">2023067030	</t>
  </si>
  <si>
    <t>王丹仪</t>
  </si>
  <si>
    <t xml:space="preserve">440881200105300641	</t>
  </si>
  <si>
    <t xml:space="preserve">17806757311	</t>
  </si>
  <si>
    <t>广东省湛江市廉江市安铺镇新建一路一号</t>
  </si>
  <si>
    <t xml:space="preserve">13434610810	</t>
  </si>
  <si>
    <t xml:space="preserve">2023067032	</t>
  </si>
  <si>
    <t>王诗琦</t>
  </si>
  <si>
    <t xml:space="preserve">440802199704220028	</t>
  </si>
  <si>
    <t xml:space="preserve">13189802613	</t>
  </si>
  <si>
    <t>广东省湛江市赤坎区卫生路8号</t>
  </si>
  <si>
    <t xml:space="preserve">20224406222000094	</t>
  </si>
  <si>
    <t xml:space="preserve">18022300468	</t>
  </si>
  <si>
    <t xml:space="preserve">2023067033	</t>
  </si>
  <si>
    <t>黄艳芬</t>
  </si>
  <si>
    <t xml:space="preserve">440825200106053485	</t>
  </si>
  <si>
    <t xml:space="preserve">15521350079	</t>
  </si>
  <si>
    <t>本科（学士学位名称：本科</t>
  </si>
  <si>
    <t>美术学（美术教育）</t>
  </si>
  <si>
    <t xml:space="preserve">18675998139	</t>
  </si>
  <si>
    <t xml:space="preserve">2023067034	</t>
  </si>
  <si>
    <t>窦淑君</t>
  </si>
  <si>
    <t xml:space="preserve">440801199908062029	</t>
  </si>
  <si>
    <t xml:space="preserve">13542021389	</t>
  </si>
  <si>
    <t>广东省湛江市市辖区硇洲镇</t>
  </si>
  <si>
    <t>广东省湛江市市辖区硇洲镇谭北湖</t>
  </si>
  <si>
    <t>524074</t>
  </si>
  <si>
    <t>未取得，原因：:已参加学校组织的教育教学能力测试，，成绩合格，但学校还未发资格证</t>
  </si>
  <si>
    <t xml:space="preserve">18824791078	</t>
  </si>
  <si>
    <t xml:space="preserve">2023067035	</t>
  </si>
  <si>
    <t>邓漫觉</t>
  </si>
  <si>
    <t xml:space="preserve">440882199907176524	</t>
  </si>
  <si>
    <t xml:space="preserve">18218847237	</t>
  </si>
  <si>
    <t>工艺美术（师范）</t>
  </si>
  <si>
    <t>524250</t>
  </si>
  <si>
    <t>未取得，原因：:今年五月份考</t>
  </si>
  <si>
    <t xml:space="preserve">15916791717	</t>
  </si>
  <si>
    <t xml:space="preserve">2023067036	</t>
  </si>
  <si>
    <t>王程达</t>
  </si>
  <si>
    <t xml:space="preserve">440882200007144418	</t>
  </si>
  <si>
    <t xml:space="preserve">13724740479	</t>
  </si>
  <si>
    <t xml:space="preserve">13376572587	</t>
  </si>
  <si>
    <t xml:space="preserve">2023067038	</t>
  </si>
  <si>
    <t>谢海苗</t>
  </si>
  <si>
    <t xml:space="preserve">440825200001183742	</t>
  </si>
  <si>
    <t xml:space="preserve">15627163930	</t>
  </si>
  <si>
    <t>广东省湛江市徐闻县西连镇大井上村</t>
  </si>
  <si>
    <t xml:space="preserve">2023067039	</t>
  </si>
  <si>
    <t>文琼敏</t>
  </si>
  <si>
    <t xml:space="preserve">440823199908032047	</t>
  </si>
  <si>
    <t xml:space="preserve">13229561164	</t>
  </si>
  <si>
    <t>本科（学士学位名称：艺术学学位</t>
  </si>
  <si>
    <t>广东省深圳市南山区粤海街道深圳大学</t>
  </si>
  <si>
    <t>518060</t>
  </si>
  <si>
    <t xml:space="preserve">13729147076	</t>
  </si>
  <si>
    <t xml:space="preserve">2023067040	</t>
  </si>
  <si>
    <t>陈心怡</t>
  </si>
  <si>
    <t xml:space="preserve">440802199908171723	</t>
  </si>
  <si>
    <t xml:space="preserve">13600379897	</t>
  </si>
  <si>
    <t>广东省湛江市赤坎区调顺东路</t>
  </si>
  <si>
    <t xml:space="preserve">15219212272	</t>
  </si>
  <si>
    <t xml:space="preserve">2023067041	</t>
  </si>
  <si>
    <t>李锦莹</t>
  </si>
  <si>
    <t xml:space="preserve">440883200104242964	</t>
  </si>
  <si>
    <t xml:space="preserve">17722192312	</t>
  </si>
  <si>
    <t>广东省湛江市吴川市塘缀镇</t>
  </si>
  <si>
    <t xml:space="preserve">13711269799	</t>
  </si>
  <si>
    <t xml:space="preserve">2023067042	</t>
  </si>
  <si>
    <t>符月碧</t>
  </si>
  <si>
    <t xml:space="preserve">440882199508142386	</t>
  </si>
  <si>
    <t xml:space="preserve">19805835290	</t>
  </si>
  <si>
    <t>硕士研究生（学士学位名称：美术硕士</t>
  </si>
  <si>
    <t>中国书画创作</t>
  </si>
  <si>
    <t>广东省湛江市赤坎区拥军公寓二期AB栋</t>
  </si>
  <si>
    <t xml:space="preserve">20184409242001801	</t>
  </si>
  <si>
    <t xml:space="preserve">13710451402	</t>
  </si>
  <si>
    <t xml:space="preserve">2023067043	</t>
  </si>
  <si>
    <t>吴华斌</t>
  </si>
  <si>
    <t xml:space="preserve">440881199806234135	</t>
  </si>
  <si>
    <t xml:space="preserve">13724711912	</t>
  </si>
  <si>
    <t>美术学中国画</t>
  </si>
  <si>
    <t>广东省广州市番禺区南亭村</t>
  </si>
  <si>
    <t>2022-07-12</t>
  </si>
  <si>
    <t xml:space="preserve">20224400341014010	</t>
  </si>
  <si>
    <t xml:space="preserve">2023067044	</t>
  </si>
  <si>
    <t>陈晓励</t>
  </si>
  <si>
    <t xml:space="preserve">440882199802193942	</t>
  </si>
  <si>
    <t xml:space="preserve">15768780823	</t>
  </si>
  <si>
    <t>广东省湛江市雷州市南兴镇高流水村</t>
  </si>
  <si>
    <t xml:space="preserve">2022444107516	</t>
  </si>
  <si>
    <t xml:space="preserve">13129370374	</t>
  </si>
  <si>
    <t xml:space="preserve">2023067045	</t>
  </si>
  <si>
    <t>陈霞佳</t>
  </si>
  <si>
    <t xml:space="preserve">440882199908122325	</t>
  </si>
  <si>
    <t xml:space="preserve">13553508653	</t>
  </si>
  <si>
    <t>广东东软学院</t>
  </si>
  <si>
    <t>广东省雷州市安苗村128号</t>
  </si>
  <si>
    <t xml:space="preserve">2023067	</t>
  </si>
  <si>
    <t xml:space="preserve">2023067031	</t>
  </si>
  <si>
    <t>刘崇珂</t>
  </si>
  <si>
    <t xml:space="preserve">372928199610034892	</t>
  </si>
  <si>
    <t xml:space="preserve">19527867902	</t>
  </si>
  <si>
    <t>山东省菏泽市</t>
  </si>
  <si>
    <t>广东省湛江市霞山区人民大道中43号中国人民银行805室</t>
  </si>
  <si>
    <t xml:space="preserve">20214406141001255	</t>
  </si>
  <si>
    <t xml:space="preserve">13025635535	</t>
  </si>
  <si>
    <t>2023068</t>
  </si>
  <si>
    <t>第十组A|小学美术|068</t>
  </si>
  <si>
    <t xml:space="preserve">2023068001	</t>
  </si>
  <si>
    <t>陈晓莹</t>
  </si>
  <si>
    <t>44081120000508038X</t>
  </si>
  <si>
    <t xml:space="preserve">17817342818	</t>
  </si>
  <si>
    <t xml:space="preserve">2022443094063	</t>
  </si>
  <si>
    <t xml:space="preserve">15219227359	</t>
  </si>
  <si>
    <t xml:space="preserve">2023068002	</t>
  </si>
  <si>
    <t>全楠滨</t>
  </si>
  <si>
    <t xml:space="preserve">440802200006091228	</t>
  </si>
  <si>
    <t xml:space="preserve">13902509063	</t>
  </si>
  <si>
    <t>湛江市赤坎区君临世纪</t>
  </si>
  <si>
    <t>2022-06-01</t>
  </si>
  <si>
    <t xml:space="preserve">20224406142002276	</t>
  </si>
  <si>
    <t xml:space="preserve">15161844856	</t>
  </si>
  <si>
    <t xml:space="preserve">2023068003	</t>
  </si>
  <si>
    <t>黄月季</t>
  </si>
  <si>
    <t xml:space="preserve">440882199807233982	</t>
  </si>
  <si>
    <t xml:space="preserve">18476318644	</t>
  </si>
  <si>
    <t>广东省广州市番禺区广州大学城外环西路230</t>
  </si>
  <si>
    <t xml:space="preserve">13189833866	</t>
  </si>
  <si>
    <t xml:space="preserve">2023068004	</t>
  </si>
  <si>
    <t>庞云舒</t>
  </si>
  <si>
    <t>44080120000228232X</t>
  </si>
  <si>
    <t xml:space="preserve">18312706383	</t>
  </si>
  <si>
    <t>广州大学美术与设计学院</t>
  </si>
  <si>
    <t>广州大学大学城校区</t>
  </si>
  <si>
    <t xml:space="preserve">13509936012	</t>
  </si>
  <si>
    <t xml:space="preserve">2023068005	</t>
  </si>
  <si>
    <t>李舒琪</t>
  </si>
  <si>
    <t xml:space="preserve">440881199910195121	</t>
  </si>
  <si>
    <t xml:space="preserve">13510961052	</t>
  </si>
  <si>
    <t>广东省广州市番禺区小谷围街道广州大学</t>
  </si>
  <si>
    <t xml:space="preserve">18898838589	</t>
  </si>
  <si>
    <t xml:space="preserve">2023068006	</t>
  </si>
  <si>
    <t>林丽清</t>
  </si>
  <si>
    <t xml:space="preserve">440881199708095522	</t>
  </si>
  <si>
    <t xml:space="preserve">18244928521	</t>
  </si>
  <si>
    <t>广东省湛江市麻章区沙墩村398号</t>
  </si>
  <si>
    <t xml:space="preserve">20224406142002355	</t>
  </si>
  <si>
    <t xml:space="preserve">13536378221	</t>
  </si>
  <si>
    <t xml:space="preserve">2023068007	</t>
  </si>
  <si>
    <t>梁艺泷</t>
  </si>
  <si>
    <t>44080220010731083X</t>
  </si>
  <si>
    <t xml:space="preserve">17676532674	</t>
  </si>
  <si>
    <t>书法学</t>
  </si>
  <si>
    <t>广东省湛江市赤坎区华盛新城一期J栋604房</t>
  </si>
  <si>
    <t>未取得，原因：:已报考面试</t>
  </si>
  <si>
    <t xml:space="preserve">13360129223	</t>
  </si>
  <si>
    <t xml:space="preserve">2023068009	</t>
  </si>
  <si>
    <t>陈秋燕</t>
  </si>
  <si>
    <t xml:space="preserve">440882199909210626	</t>
  </si>
  <si>
    <t xml:space="preserve">13509901973	</t>
  </si>
  <si>
    <t>霞山区屋山后村银帆苑</t>
  </si>
  <si>
    <t xml:space="preserve">2022444077823	</t>
  </si>
  <si>
    <t xml:space="preserve">15975923698	</t>
  </si>
  <si>
    <t xml:space="preserve">2023068010	</t>
  </si>
  <si>
    <t>陈广源</t>
  </si>
  <si>
    <t xml:space="preserve">440802199609130016	</t>
  </si>
  <si>
    <t xml:space="preserve">18219101767	</t>
  </si>
  <si>
    <t>吉林大学珠海学院</t>
  </si>
  <si>
    <t>广东省湛江市赤坎区中山二路11号</t>
  </si>
  <si>
    <t xml:space="preserve">20224406141000799	</t>
  </si>
  <si>
    <t xml:space="preserve">15016471698	</t>
  </si>
  <si>
    <t xml:space="preserve">2023068011	</t>
  </si>
  <si>
    <t>尹明珠</t>
  </si>
  <si>
    <t xml:space="preserve">440882200004118521	</t>
  </si>
  <si>
    <t xml:space="preserve">15361271346	</t>
  </si>
  <si>
    <t>广东省湛江市雷州市覃斗镇流沙西村</t>
  </si>
  <si>
    <t>524252</t>
  </si>
  <si>
    <t>未取得，原因：:已取得合格证，正在认证中</t>
  </si>
  <si>
    <t xml:space="preserve">15913598548	</t>
  </si>
  <si>
    <t xml:space="preserve">2023068012	</t>
  </si>
  <si>
    <t>周莹莹</t>
  </si>
  <si>
    <t xml:space="preserve">440823200012262021	</t>
  </si>
  <si>
    <t xml:space="preserve">17788858650	</t>
  </si>
  <si>
    <t>广东省湛江市霞山区工农路泰汇广场</t>
  </si>
  <si>
    <t xml:space="preserve">13553551389	</t>
  </si>
  <si>
    <t xml:space="preserve">2023068013	</t>
  </si>
  <si>
    <t>陈厚彤</t>
  </si>
  <si>
    <t xml:space="preserve">440802200001250445	</t>
  </si>
  <si>
    <t xml:space="preserve">18822567337	</t>
  </si>
  <si>
    <t>天津工业大学</t>
  </si>
  <si>
    <t>广东省湛江市赤坎区金沙湾碧海园20栋2单元601</t>
  </si>
  <si>
    <t>未取得，原因：:面试暂未过</t>
  </si>
  <si>
    <t>广东省外（填写省份）:天津市</t>
  </si>
  <si>
    <t xml:space="preserve">13729185870	</t>
  </si>
  <si>
    <t xml:space="preserve">2023068014	</t>
  </si>
  <si>
    <t>苏杨</t>
  </si>
  <si>
    <t>初中美术教师</t>
  </si>
  <si>
    <t xml:space="preserve">440804200005011620	</t>
  </si>
  <si>
    <t xml:space="preserve">15766537917	</t>
  </si>
  <si>
    <t>本科（学士学位名称：广州大学本科学士学位</t>
  </si>
  <si>
    <t>广东省湛江市霞山区城市美林二区</t>
  </si>
  <si>
    <t>542000</t>
  </si>
  <si>
    <t>2030-06-30</t>
  </si>
  <si>
    <t>未取得，原因：:学校6月30日统一发放</t>
  </si>
  <si>
    <t xml:space="preserve">13827176393	</t>
  </si>
  <si>
    <t xml:space="preserve">2023068015	</t>
  </si>
  <si>
    <t>黄海沁</t>
  </si>
  <si>
    <t>44088220000418852X</t>
  </si>
  <si>
    <t xml:space="preserve">13692351438	</t>
  </si>
  <si>
    <t>本科（学士学位名称：美术学学士</t>
  </si>
  <si>
    <t>广东省湛江市雷州市覃斗镇流沙学校</t>
  </si>
  <si>
    <t>未取得，原因：:已取得合格证，认证中</t>
  </si>
  <si>
    <t xml:space="preserve">13659795962	</t>
  </si>
  <si>
    <t xml:space="preserve">2023068016	</t>
  </si>
  <si>
    <t>梁德磐</t>
  </si>
  <si>
    <t xml:space="preserve">440801199709182335	</t>
  </si>
  <si>
    <t xml:space="preserve">19186487605	</t>
  </si>
  <si>
    <t>湖北师范大学</t>
  </si>
  <si>
    <t>硕士研究生（学士学位名称：硕士学历 艺术学硕士学位</t>
  </si>
  <si>
    <t>美术</t>
  </si>
  <si>
    <t>广东省湛江市市辖区东简镇</t>
  </si>
  <si>
    <t>524072</t>
  </si>
  <si>
    <t xml:space="preserve">20194201841001405	</t>
  </si>
  <si>
    <t>广东省外（填写省份）:湖北省黄石市</t>
  </si>
  <si>
    <t xml:space="preserve">13995959252	</t>
  </si>
  <si>
    <t xml:space="preserve">2023068017	</t>
  </si>
  <si>
    <t>罗慧诗</t>
  </si>
  <si>
    <t xml:space="preserve">440881199803027720	</t>
  </si>
  <si>
    <t xml:space="preserve">15119281655	</t>
  </si>
  <si>
    <t>广东省廉江市塘蓬镇柯树下村33号</t>
  </si>
  <si>
    <t>2021-06-30</t>
  </si>
  <si>
    <t xml:space="preserve">20214400822001930	</t>
  </si>
  <si>
    <t xml:space="preserve">13414913060	</t>
  </si>
  <si>
    <t xml:space="preserve">2023068018	</t>
  </si>
  <si>
    <t>陈璐</t>
  </si>
  <si>
    <t xml:space="preserve">440883200008170323	</t>
  </si>
  <si>
    <t xml:space="preserve">18718219189	</t>
  </si>
  <si>
    <t>广东省湛江市吴川市海滨街道良安岭b组18号</t>
  </si>
  <si>
    <t xml:space="preserve">13822507621	</t>
  </si>
  <si>
    <t xml:space="preserve">2023068019	</t>
  </si>
  <si>
    <t>吴艳琼</t>
  </si>
  <si>
    <t xml:space="preserve">440882199703216969	</t>
  </si>
  <si>
    <t xml:space="preserve">19924330463	</t>
  </si>
  <si>
    <t>绘画（版画）</t>
  </si>
  <si>
    <t xml:space="preserve">20224401232000520	</t>
  </si>
  <si>
    <t xml:space="preserve">15768372211	</t>
  </si>
  <si>
    <t xml:space="preserve">2023068020	</t>
  </si>
  <si>
    <t>陈丽娜</t>
  </si>
  <si>
    <t>44088119970925066X</t>
  </si>
  <si>
    <t xml:space="preserve">13729142956	</t>
  </si>
  <si>
    <t>泉州师范学院</t>
  </si>
  <si>
    <t xml:space="preserve">20213550042001307	</t>
  </si>
  <si>
    <t xml:space="preserve">18475924709	</t>
  </si>
  <si>
    <t xml:space="preserve">2023068021	</t>
  </si>
  <si>
    <t>杨晶晶</t>
  </si>
  <si>
    <t xml:space="preserve">440825199711071547	</t>
  </si>
  <si>
    <t xml:space="preserve">15768754229	</t>
  </si>
  <si>
    <t>硕士研究生（学士学位名称：美术（中国画方向）</t>
  </si>
  <si>
    <t>中国画</t>
  </si>
  <si>
    <t>广东省湛江市徐闻县曲界镇愚公楼村</t>
  </si>
  <si>
    <t xml:space="preserve">20204406142001176	</t>
  </si>
  <si>
    <t>高级中学美术</t>
  </si>
  <si>
    <t xml:space="preserve">13543512376	</t>
  </si>
  <si>
    <t xml:space="preserve">2023068022	</t>
  </si>
  <si>
    <t>邱珊珊</t>
  </si>
  <si>
    <t xml:space="preserve">441322200110191324	</t>
  </si>
  <si>
    <t xml:space="preserve">13243836637	</t>
  </si>
  <si>
    <t>肇庆市肇庆学院</t>
  </si>
  <si>
    <t xml:space="preserve">2022444107434	</t>
  </si>
  <si>
    <t xml:space="preserve">2023068023	</t>
  </si>
  <si>
    <t>温德有</t>
  </si>
  <si>
    <t xml:space="preserve">440882199909166135	</t>
  </si>
  <si>
    <t xml:space="preserve">13316556763	</t>
  </si>
  <si>
    <t>本科（学士学位名称：艺术学美术学类</t>
  </si>
  <si>
    <t>广东省湛江市华信路</t>
  </si>
  <si>
    <t xml:space="preserve">2021454046104	</t>
  </si>
  <si>
    <t xml:space="preserve">15816139180	</t>
  </si>
  <si>
    <t xml:space="preserve">2023068024	</t>
  </si>
  <si>
    <t>吴小华</t>
  </si>
  <si>
    <t xml:space="preserve">440881199703167742	</t>
  </si>
  <si>
    <t xml:space="preserve">15016488161	</t>
  </si>
  <si>
    <t>廉江市永福花园A5栋601</t>
  </si>
  <si>
    <t xml:space="preserve">20224406142000294	</t>
  </si>
  <si>
    <t xml:space="preserve">13692376153	</t>
  </si>
  <si>
    <t xml:space="preserve">2023068025	</t>
  </si>
  <si>
    <t>翟瑞婧</t>
  </si>
  <si>
    <t xml:space="preserve">370829199509061721	</t>
  </si>
  <si>
    <t xml:space="preserve">15602216765	</t>
  </si>
  <si>
    <t>云南艺术学院</t>
  </si>
  <si>
    <t>硕士研究生（学士学位名称：美术</t>
  </si>
  <si>
    <t>山东省济宁市嘉祥县</t>
  </si>
  <si>
    <t>广东省茂名市电白区水东镇</t>
  </si>
  <si>
    <t>525499</t>
  </si>
  <si>
    <t xml:space="preserve">20215300242001515	</t>
  </si>
  <si>
    <t xml:space="preserve">18826105268	</t>
  </si>
  <si>
    <t xml:space="preserve">2023068026	</t>
  </si>
  <si>
    <t>黄冠</t>
  </si>
  <si>
    <t xml:space="preserve">440882199905090348	</t>
  </si>
  <si>
    <t xml:space="preserve">13543551407	</t>
  </si>
  <si>
    <t>广东省雷州市全茂大道西一横路21号</t>
  </si>
  <si>
    <t>2023-07-28</t>
  </si>
  <si>
    <t xml:space="preserve">2022444062228	</t>
  </si>
  <si>
    <t xml:space="preserve">13824824907	</t>
  </si>
  <si>
    <t xml:space="preserve">2023068027	</t>
  </si>
  <si>
    <t>周小诗</t>
  </si>
  <si>
    <t xml:space="preserve">440823199805121426	</t>
  </si>
  <si>
    <t xml:space="preserve">13527832393	</t>
  </si>
  <si>
    <t>广东省湛江市赤坎区南国豪苑三期</t>
  </si>
  <si>
    <t xml:space="preserve">20224400342006307	</t>
  </si>
  <si>
    <t>美术高级中学教师资格证</t>
  </si>
  <si>
    <t xml:space="preserve">18007599307	</t>
  </si>
  <si>
    <t xml:space="preserve">2023068028	</t>
  </si>
  <si>
    <t>何冠驹</t>
  </si>
  <si>
    <t xml:space="preserve">440823200012277397	</t>
  </si>
  <si>
    <t xml:space="preserve">13670986995	</t>
  </si>
  <si>
    <t xml:space="preserve">13600373666	</t>
  </si>
  <si>
    <t xml:space="preserve">2023068029	</t>
  </si>
  <si>
    <t>陈美娣</t>
  </si>
  <si>
    <t xml:space="preserve">440823199607096223	</t>
  </si>
  <si>
    <t xml:space="preserve">15674951896	</t>
  </si>
  <si>
    <t>中南林业科技大学</t>
  </si>
  <si>
    <t>广东省湛江市遂溪县洋青镇</t>
  </si>
  <si>
    <t>524396</t>
  </si>
  <si>
    <t>广东省外（填写省份）:湖南省长沙市</t>
  </si>
  <si>
    <t xml:space="preserve">15812308186	</t>
  </si>
  <si>
    <t xml:space="preserve">2023068030	</t>
  </si>
  <si>
    <t>朱彤娃</t>
  </si>
  <si>
    <t xml:space="preserve">440882200009166522	</t>
  </si>
  <si>
    <t xml:space="preserve">18475958289	</t>
  </si>
  <si>
    <t>本科（学士学位名称：美术学士学位</t>
  </si>
  <si>
    <t>广东省湛江市雷州市北和镇洋家村</t>
  </si>
  <si>
    <t xml:space="preserve">13543562962	</t>
  </si>
  <si>
    <t xml:space="preserve">2023068031	</t>
  </si>
  <si>
    <t>刘品韬</t>
  </si>
  <si>
    <t>44088119961220021X</t>
  </si>
  <si>
    <t xml:space="preserve">18218375663	</t>
  </si>
  <si>
    <t>云南大学</t>
  </si>
  <si>
    <t>绘画</t>
  </si>
  <si>
    <t>广东省廉江市新兴中街东十二巷5号</t>
  </si>
  <si>
    <t xml:space="preserve">20224406821000584	</t>
  </si>
  <si>
    <t xml:space="preserve">15016478018	</t>
  </si>
  <si>
    <t xml:space="preserve">2023068032	</t>
  </si>
  <si>
    <t>李燕</t>
  </si>
  <si>
    <t xml:space="preserve">440881200011024148	</t>
  </si>
  <si>
    <t xml:space="preserve">15812321020	</t>
  </si>
  <si>
    <t>本科（学士学位名称：艺术学学术</t>
  </si>
  <si>
    <t>广州美术学院大学城校区生活区2栋419室</t>
  </si>
  <si>
    <t xml:space="preserve">13531089970	</t>
  </si>
  <si>
    <t xml:space="preserve">2023068033	</t>
  </si>
  <si>
    <t>谢心怡</t>
  </si>
  <si>
    <t xml:space="preserve">440881199906234140	</t>
  </si>
  <si>
    <t xml:space="preserve">18219303262	</t>
  </si>
  <si>
    <t>本科（学士学位名称：工艺美术（师范）</t>
  </si>
  <si>
    <t>广东技术师范大学天河区中山大道293号</t>
  </si>
  <si>
    <t>未取得，原因：:在考，缺面试</t>
  </si>
  <si>
    <t xml:space="preserve">13659702754	</t>
  </si>
  <si>
    <t xml:space="preserve">2023068034	</t>
  </si>
  <si>
    <t>梁维涛</t>
  </si>
  <si>
    <t xml:space="preserve">440882199810167250	</t>
  </si>
  <si>
    <t xml:space="preserve">18476303202	</t>
  </si>
  <si>
    <t>广东省湛江市雷州市乌石镇卜富村72号</t>
  </si>
  <si>
    <t>广东省番禺区小谷围街道（广州美术学院）</t>
  </si>
  <si>
    <t>511450</t>
  </si>
  <si>
    <t xml:space="preserve">13414807112	</t>
  </si>
  <si>
    <t xml:space="preserve">2023068035	</t>
  </si>
  <si>
    <t>林少蓉</t>
  </si>
  <si>
    <t>44082519980725302X</t>
  </si>
  <si>
    <t xml:space="preserve">17802015991	</t>
  </si>
  <si>
    <t>美术教育</t>
  </si>
  <si>
    <t>广东省广州市番禺区广州美术学院（大学城校区生活区）</t>
  </si>
  <si>
    <t xml:space="preserve">13553474915	</t>
  </si>
  <si>
    <t xml:space="preserve">2023068036	</t>
  </si>
  <si>
    <t>苏之栩</t>
  </si>
  <si>
    <t>44082320000822732X</t>
  </si>
  <si>
    <t xml:space="preserve">15766529799	</t>
  </si>
  <si>
    <t>本科（学士学位名称：全日制本科</t>
  </si>
  <si>
    <t>美术学师范</t>
  </si>
  <si>
    <t>华盛新城1期</t>
  </si>
  <si>
    <t>未取得，原因：:师范生学校统一发</t>
  </si>
  <si>
    <t xml:space="preserve">15816121594	</t>
  </si>
  <si>
    <t xml:space="preserve">2023068037	</t>
  </si>
  <si>
    <t>王丹丹</t>
  </si>
  <si>
    <t xml:space="preserve">440882200009212322	</t>
  </si>
  <si>
    <t xml:space="preserve">18933812527	</t>
  </si>
  <si>
    <t>广东省湛江市霞山区银帆居</t>
  </si>
  <si>
    <t xml:space="preserve">2022444096309	</t>
  </si>
  <si>
    <t xml:space="preserve">2023068038	</t>
  </si>
  <si>
    <t>梁琼羽</t>
  </si>
  <si>
    <t xml:space="preserve">440882199909081828	</t>
  </si>
  <si>
    <t xml:space="preserve">13827169796	</t>
  </si>
  <si>
    <t>广东省湛江市雷州市客路镇下梁家村</t>
  </si>
  <si>
    <t>524237</t>
  </si>
  <si>
    <t xml:space="preserve">18719421941	</t>
  </si>
  <si>
    <t xml:space="preserve">2023068039	</t>
  </si>
  <si>
    <t>洪锦媚</t>
  </si>
  <si>
    <t xml:space="preserve">440811199810010426	</t>
  </si>
  <si>
    <t xml:space="preserve">13066371942	</t>
  </si>
  <si>
    <t>广东省广州市越秀区黄花岗街道环市东路广工宿舍</t>
  </si>
  <si>
    <t>510320</t>
  </si>
  <si>
    <t xml:space="preserve">18900817793	</t>
  </si>
  <si>
    <t xml:space="preserve">2023068040	</t>
  </si>
  <si>
    <t>梁婷</t>
  </si>
  <si>
    <t xml:space="preserve">440882199911245422	</t>
  </si>
  <si>
    <t xml:space="preserve">13570158105	</t>
  </si>
  <si>
    <t>广东省广州市天河区中山大道西55号华南师范大学石牌校区</t>
  </si>
  <si>
    <t>510660</t>
  </si>
  <si>
    <t xml:space="preserve">18138722968	</t>
  </si>
  <si>
    <t xml:space="preserve">2023068041	</t>
  </si>
  <si>
    <t>岑华莹</t>
  </si>
  <si>
    <t xml:space="preserve">440882199806245746	</t>
  </si>
  <si>
    <t>广东省雷州市南兴镇南兴中学</t>
  </si>
  <si>
    <t xml:space="preserve">20224406922000225	</t>
  </si>
  <si>
    <t xml:space="preserve">18218790862	</t>
  </si>
  <si>
    <t xml:space="preserve">2023068042	</t>
  </si>
  <si>
    <t>林彩芬</t>
  </si>
  <si>
    <t xml:space="preserve">440882199809126160	</t>
  </si>
  <si>
    <t xml:space="preserve">13926253048	</t>
  </si>
  <si>
    <t>广东省湛江市雷州市英利镇下市片049</t>
  </si>
  <si>
    <t xml:space="preserve">20224406922000644	</t>
  </si>
  <si>
    <t xml:space="preserve">2023068043	</t>
  </si>
  <si>
    <t>甘君兰</t>
  </si>
  <si>
    <t xml:space="preserve">450881199910116528	</t>
  </si>
  <si>
    <t xml:space="preserve">15521766516	</t>
  </si>
  <si>
    <t>广西省桂平市</t>
  </si>
  <si>
    <t>广东省佛山市顺德区容桂</t>
  </si>
  <si>
    <t>528303</t>
  </si>
  <si>
    <t xml:space="preserve">2022442123292	</t>
  </si>
  <si>
    <t xml:space="preserve">18824847416	</t>
  </si>
  <si>
    <t xml:space="preserve">2023068	</t>
  </si>
  <si>
    <t xml:space="preserve">2023068008	</t>
  </si>
  <si>
    <t>陈金柳</t>
  </si>
  <si>
    <t xml:space="preserve">440882199710111866	</t>
  </si>
  <si>
    <t xml:space="preserve">18218596109	</t>
  </si>
  <si>
    <t>雷州客路镇</t>
  </si>
  <si>
    <t>初中音乐教师资格证</t>
  </si>
  <si>
    <t xml:space="preserve">13265931844	</t>
  </si>
  <si>
    <t>2023069</t>
  </si>
  <si>
    <t>林诗景</t>
  </si>
  <si>
    <t xml:space="preserve">440882199909244738	</t>
  </si>
  <si>
    <t xml:space="preserve">18320286223	</t>
  </si>
  <si>
    <t>广东省湛江市开发区南国豪苑</t>
  </si>
  <si>
    <t xml:space="preserve">15900188768	</t>
  </si>
  <si>
    <t xml:space="preserve">2023069001	</t>
  </si>
  <si>
    <t>陈晓钦</t>
  </si>
  <si>
    <t xml:space="preserve">440882199705188615	</t>
  </si>
  <si>
    <t xml:space="preserve">15975996453	</t>
  </si>
  <si>
    <t>湛江市霞山区万洲悦华府</t>
  </si>
  <si>
    <t xml:space="preserve">20194400821003036	</t>
  </si>
  <si>
    <t>小学音乐教师资格证</t>
  </si>
  <si>
    <t xml:space="preserve">15875907348	</t>
  </si>
  <si>
    <t xml:space="preserve">2023069002	</t>
  </si>
  <si>
    <t>雷珩</t>
  </si>
  <si>
    <t xml:space="preserve">440204199812043663	</t>
  </si>
  <si>
    <t xml:space="preserve">18318566049	</t>
  </si>
  <si>
    <t>广东省湛江市赤坎区天润御海湾</t>
  </si>
  <si>
    <t>2022-6-29</t>
  </si>
  <si>
    <t xml:space="preserve">20224401642000785	</t>
  </si>
  <si>
    <t>高中音乐</t>
  </si>
  <si>
    <t xml:space="preserve">17806584486	</t>
  </si>
  <si>
    <t xml:space="preserve">2023069003	</t>
  </si>
  <si>
    <t>王宣萍</t>
  </si>
  <si>
    <t>44088120000105006X</t>
  </si>
  <si>
    <t xml:space="preserve">18218791628	</t>
  </si>
  <si>
    <t>上饶师范学院</t>
  </si>
  <si>
    <t>广东省湛江市廉江市东街五一路45号</t>
  </si>
  <si>
    <t>2022-07-03</t>
  </si>
  <si>
    <t xml:space="preserve">20223650142001458	</t>
  </si>
  <si>
    <t xml:space="preserve">13414888029	</t>
  </si>
  <si>
    <t xml:space="preserve">2023069004	</t>
  </si>
  <si>
    <t>易梅倩</t>
  </si>
  <si>
    <t xml:space="preserve">440902199711112821	</t>
  </si>
  <si>
    <t xml:space="preserve">13126027873	</t>
  </si>
  <si>
    <t>广东省湛江市赤坎区北桥街道湛江市第十六小学新坡校区</t>
  </si>
  <si>
    <t xml:space="preserve">13112471167	</t>
  </si>
  <si>
    <t xml:space="preserve">2023069005	</t>
  </si>
  <si>
    <t>陈沛池</t>
  </si>
  <si>
    <t>44080420000725022X</t>
  </si>
  <si>
    <t xml:space="preserve">18526820378	</t>
  </si>
  <si>
    <t>天津体育学院运动与文化艺术学院</t>
  </si>
  <si>
    <t>天津市滨海新区</t>
  </si>
  <si>
    <t>天津市滨海新区中新生态城美嘉园 11-1603 房</t>
  </si>
  <si>
    <t>300450</t>
  </si>
  <si>
    <t>广东省外（填写省份）:天津</t>
  </si>
  <si>
    <t xml:space="preserve">16602238507	</t>
  </si>
  <si>
    <t xml:space="preserve">2023069006	</t>
  </si>
  <si>
    <t>黎嘉仪</t>
  </si>
  <si>
    <t xml:space="preserve">440883199905204268	</t>
  </si>
  <si>
    <t xml:space="preserve">13652888616	</t>
  </si>
  <si>
    <t>广东省广州市天河区</t>
  </si>
  <si>
    <t>广东省广州市天河区中山大道西293号广东技术师范大学</t>
  </si>
  <si>
    <t xml:space="preserve">13822508989	</t>
  </si>
  <si>
    <t xml:space="preserve">2023069007	</t>
  </si>
  <si>
    <t>麦秋诗</t>
  </si>
  <si>
    <t xml:space="preserve">440882200108277287	</t>
  </si>
  <si>
    <t xml:space="preserve">18813817003	</t>
  </si>
  <si>
    <t>海南大学</t>
  </si>
  <si>
    <t>舞蹈编导</t>
  </si>
  <si>
    <t>广东省湛江市霞山区解放西路38号15栋102</t>
  </si>
  <si>
    <t>524013</t>
  </si>
  <si>
    <t xml:space="preserve">13659720002	</t>
  </si>
  <si>
    <t xml:space="preserve">2023069008	</t>
  </si>
  <si>
    <t>邓建阳</t>
  </si>
  <si>
    <t xml:space="preserve">440881199807270410	</t>
  </si>
  <si>
    <t xml:space="preserve">13763086823	</t>
  </si>
  <si>
    <t>音乐学（师范）</t>
  </si>
  <si>
    <t>广东省湛江市廉江市高园街21号</t>
  </si>
  <si>
    <t xml:space="preserve">13531091078	</t>
  </si>
  <si>
    <t xml:space="preserve">2023069009	</t>
  </si>
  <si>
    <t>黄思明</t>
  </si>
  <si>
    <t xml:space="preserve">440881200009040229	</t>
  </si>
  <si>
    <t xml:space="preserve">15768864229	</t>
  </si>
  <si>
    <t>音乐表演</t>
  </si>
  <si>
    <t>广东省廉江市新城南路东三街27号</t>
  </si>
  <si>
    <t xml:space="preserve">2021444088698	</t>
  </si>
  <si>
    <t xml:space="preserve">15218974892	</t>
  </si>
  <si>
    <t xml:space="preserve">2023069010	</t>
  </si>
  <si>
    <t>邹永泽</t>
  </si>
  <si>
    <t xml:space="preserve">440881200004082913	</t>
  </si>
  <si>
    <t xml:space="preserve">17718843637	</t>
  </si>
  <si>
    <t>广东省廉江市南盛小区春晖中路西四街5号</t>
  </si>
  <si>
    <t xml:space="preserve">13434630729	</t>
  </si>
  <si>
    <t xml:space="preserve">2023069011	</t>
  </si>
  <si>
    <t>陈靖怡</t>
  </si>
  <si>
    <t xml:space="preserve">440823200104010024	</t>
  </si>
  <si>
    <t xml:space="preserve">15521668306	</t>
  </si>
  <si>
    <t>广东省湛江市赤坎区陈屋港73号</t>
  </si>
  <si>
    <t>未取得，原因：:笔试已通过面试还没考</t>
  </si>
  <si>
    <t>小学音乐</t>
  </si>
  <si>
    <t xml:space="preserve">13560524455	</t>
  </si>
  <si>
    <t xml:space="preserve">2023069012	</t>
  </si>
  <si>
    <t>李澳雯</t>
  </si>
  <si>
    <t xml:space="preserve">440802200012200427	</t>
  </si>
  <si>
    <t xml:space="preserve">15767962512	</t>
  </si>
  <si>
    <t>广东省湛江市赤坎区体育南路218号公园一号北1C3012</t>
  </si>
  <si>
    <t xml:space="preserve">20224406142001898	</t>
  </si>
  <si>
    <t xml:space="preserve">13828210332	</t>
  </si>
  <si>
    <t xml:space="preserve">2023069013	</t>
  </si>
  <si>
    <t>刘佳雯</t>
  </si>
  <si>
    <t xml:space="preserve">411302200108116068	</t>
  </si>
  <si>
    <t xml:space="preserve">18125933696	</t>
  </si>
  <si>
    <t>舞蹈学（师范）</t>
  </si>
  <si>
    <t>广东省湛江市坡头区乐山大道中科苑19-2601</t>
  </si>
  <si>
    <t xml:space="preserve">2022443093966	</t>
  </si>
  <si>
    <t xml:space="preserve">18125933689	</t>
  </si>
  <si>
    <t xml:space="preserve">2023069015	</t>
  </si>
  <si>
    <t>何莹</t>
  </si>
  <si>
    <t xml:space="preserve">440882200003292325	</t>
  </si>
  <si>
    <t xml:space="preserve">13420113758	</t>
  </si>
  <si>
    <t>舞蹈学</t>
  </si>
  <si>
    <t>广东省湛江市雷州市许宅</t>
  </si>
  <si>
    <t>2022年6月22日</t>
  </si>
  <si>
    <t xml:space="preserve">20224401232000554	</t>
  </si>
  <si>
    <t>初中音乐</t>
  </si>
  <si>
    <t xml:space="preserve">13414951613	</t>
  </si>
  <si>
    <t xml:space="preserve">2023069016	</t>
  </si>
  <si>
    <t>黄淼森</t>
  </si>
  <si>
    <t xml:space="preserve">440823200011022018	</t>
  </si>
  <si>
    <t xml:space="preserve">15816129618	</t>
  </si>
  <si>
    <t>广东省湛江市遂溪县城月镇新建路82号</t>
  </si>
  <si>
    <t xml:space="preserve">13827195178	</t>
  </si>
  <si>
    <t xml:space="preserve">2023069017	</t>
  </si>
  <si>
    <t>招湘仪</t>
  </si>
  <si>
    <t xml:space="preserve">440802200112102226	</t>
  </si>
  <si>
    <t xml:space="preserve">15728618505	</t>
  </si>
  <si>
    <t>南昌工程学院</t>
  </si>
  <si>
    <t>广东省湛江市吴川市长寿路怡福园B幢</t>
  </si>
  <si>
    <t>未取得，原因：:面试未过</t>
  </si>
  <si>
    <t xml:space="preserve">13729192056	</t>
  </si>
  <si>
    <t xml:space="preserve">2023069018	</t>
  </si>
  <si>
    <t>辛朝政</t>
  </si>
  <si>
    <t xml:space="preserve">440825200103072357	</t>
  </si>
  <si>
    <t xml:space="preserve">15018573676	</t>
  </si>
  <si>
    <t>广东省湛江市徐闻县新都汇</t>
  </si>
  <si>
    <t>524133</t>
  </si>
  <si>
    <t xml:space="preserve">15767436961	</t>
  </si>
  <si>
    <t xml:space="preserve">2023069019	</t>
  </si>
  <si>
    <t>李楚琪</t>
  </si>
  <si>
    <t xml:space="preserve">440804200105210221	</t>
  </si>
  <si>
    <t xml:space="preserve">18927683119	</t>
  </si>
  <si>
    <t>广东省湛江市坡头区南调路787号</t>
  </si>
  <si>
    <t xml:space="preserve">13702873470	</t>
  </si>
  <si>
    <t xml:space="preserve">2023069020	</t>
  </si>
  <si>
    <t>吴海镱</t>
  </si>
  <si>
    <t>44082520000316430X</t>
  </si>
  <si>
    <t xml:space="preserve">15915017643	</t>
  </si>
  <si>
    <t>广东省湛江市雷州市龙门中学</t>
  </si>
  <si>
    <t xml:space="preserve">13124996766	</t>
  </si>
  <si>
    <t xml:space="preserve">2023069021	</t>
  </si>
  <si>
    <t>朱静</t>
  </si>
  <si>
    <t xml:space="preserve">450923200008153807	</t>
  </si>
  <si>
    <t xml:space="preserve">18476972545	</t>
  </si>
  <si>
    <t>广西壮族自治区玉林市</t>
  </si>
  <si>
    <t>广东省湛江市坡头区官渡镇供销社大厦</t>
  </si>
  <si>
    <t xml:space="preserve">19902721283	</t>
  </si>
  <si>
    <t xml:space="preserve">2023069022	</t>
  </si>
  <si>
    <t>叶婷婷</t>
  </si>
  <si>
    <t xml:space="preserve">440804200106130223	</t>
  </si>
  <si>
    <t xml:space="preserve">18820675020	</t>
  </si>
  <si>
    <t>音乐表演（声乐演唱）</t>
  </si>
  <si>
    <t>广东省湛江市赤坎区华盛新城二期</t>
  </si>
  <si>
    <t xml:space="preserve">13078272672	</t>
  </si>
  <si>
    <t xml:space="preserve">2023069023	</t>
  </si>
  <si>
    <t>万滢</t>
  </si>
  <si>
    <t xml:space="preserve">440804200011010827	</t>
  </si>
  <si>
    <t xml:space="preserve">17820034514	</t>
  </si>
  <si>
    <t>广东省湛江市坡头区乾塘镇下万屋村</t>
  </si>
  <si>
    <t>504061</t>
  </si>
  <si>
    <t xml:space="preserve">13729151488	</t>
  </si>
  <si>
    <t xml:space="preserve">2023069024	</t>
  </si>
  <si>
    <t>陈俞霖</t>
  </si>
  <si>
    <t xml:space="preserve">440882200002246124	</t>
  </si>
  <si>
    <t xml:space="preserve">18475070102	</t>
  </si>
  <si>
    <t>本科（学士学位名称：音乐</t>
  </si>
  <si>
    <t>音乐学师范</t>
  </si>
  <si>
    <t>广东省雷州市方圆小城之春</t>
  </si>
  <si>
    <t>未取得，原因：:还没资格认定体检</t>
  </si>
  <si>
    <t xml:space="preserve">13434663336	</t>
  </si>
  <si>
    <t xml:space="preserve">2023069025	</t>
  </si>
  <si>
    <t>黄慧欣</t>
  </si>
  <si>
    <t xml:space="preserve">440802200012161923	</t>
  </si>
  <si>
    <t xml:space="preserve">18022686228	</t>
  </si>
  <si>
    <t>本科（学士学位名称：舞蹈学</t>
  </si>
  <si>
    <t>广东省湛江市赤坎区中山一路19号号</t>
  </si>
  <si>
    <t xml:space="preserve">18902503988	</t>
  </si>
  <si>
    <t xml:space="preserve">2023069026	</t>
  </si>
  <si>
    <t>林恩瑜</t>
  </si>
  <si>
    <t xml:space="preserve">440923199907123428	</t>
  </si>
  <si>
    <t xml:space="preserve">13692595445	</t>
  </si>
  <si>
    <t>广东省茂名市电白县木苏镇</t>
  </si>
  <si>
    <t>2022年6月27日</t>
  </si>
  <si>
    <t xml:space="preserve">20224407142000851	</t>
  </si>
  <si>
    <t>高中音乐教师资格证</t>
  </si>
  <si>
    <t xml:space="preserve">18929720229	</t>
  </si>
  <si>
    <t xml:space="preserve">2023069027	</t>
  </si>
  <si>
    <t>黄诗斐</t>
  </si>
  <si>
    <t>44088220010712182X</t>
  </si>
  <si>
    <t xml:space="preserve">18320052448	</t>
  </si>
  <si>
    <t>广东省湛江市雷州市新城街道永达广场</t>
  </si>
  <si>
    <t>未取得，原因：:学校统一考试还没出成绩</t>
  </si>
  <si>
    <t xml:space="preserve">13729197823	</t>
  </si>
  <si>
    <t xml:space="preserve">2023069028	</t>
  </si>
  <si>
    <t>钟玲</t>
  </si>
  <si>
    <t xml:space="preserve">440804200001250528	</t>
  </si>
  <si>
    <t xml:space="preserve">13005627644	</t>
  </si>
  <si>
    <t>广东省湛江市坡头区坡头镇坡头新市场</t>
  </si>
  <si>
    <t xml:space="preserve">20214406142001861	</t>
  </si>
  <si>
    <t xml:space="preserve">15013298713	</t>
  </si>
  <si>
    <t xml:space="preserve">2023069029	</t>
  </si>
  <si>
    <t>颜蔓羽</t>
  </si>
  <si>
    <t xml:space="preserve">440825200112160025	</t>
  </si>
  <si>
    <t xml:space="preserve">15219218789	</t>
  </si>
  <si>
    <t>星海音乐学院</t>
  </si>
  <si>
    <t>本科（学士学位名称：音乐学</t>
  </si>
  <si>
    <t>音乐教育</t>
  </si>
  <si>
    <t>广东省广州市番禺区小谷围街道外环西路398号星海音乐学院</t>
  </si>
  <si>
    <t xml:space="preserve">2021444137118	</t>
  </si>
  <si>
    <t xml:space="preserve">13922074087	</t>
  </si>
  <si>
    <t xml:space="preserve">2023069030	</t>
  </si>
  <si>
    <t>龙凯怡</t>
  </si>
  <si>
    <t xml:space="preserve">440881200108155523	</t>
  </si>
  <si>
    <t xml:space="preserve">13376701360	</t>
  </si>
  <si>
    <t>霞山区海滨大道南3号怡景花园</t>
  </si>
  <si>
    <t xml:space="preserve">18927634176	</t>
  </si>
  <si>
    <t xml:space="preserve">2023069031	</t>
  </si>
  <si>
    <t>陈韵如</t>
  </si>
  <si>
    <t xml:space="preserve">440881200106221021	</t>
  </si>
  <si>
    <t xml:space="preserve">18144862830	</t>
  </si>
  <si>
    <t>音乐学（音乐教育）</t>
  </si>
  <si>
    <t>广州市大学城外环西路398号</t>
  </si>
  <si>
    <t>2023年8月</t>
  </si>
  <si>
    <t xml:space="preserve">2022444132422	</t>
  </si>
  <si>
    <t xml:space="preserve">13302328999	</t>
  </si>
  <si>
    <t xml:space="preserve">2023069032	</t>
  </si>
  <si>
    <t>陈学强</t>
  </si>
  <si>
    <t xml:space="preserve">440883200105132214	</t>
  </si>
  <si>
    <t xml:space="preserve">18318122923	</t>
  </si>
  <si>
    <t xml:space="preserve">13553562382	</t>
  </si>
  <si>
    <t xml:space="preserve">2023069033	</t>
  </si>
  <si>
    <t>冯若思</t>
  </si>
  <si>
    <t xml:space="preserve">440881200108284149	</t>
  </si>
  <si>
    <t xml:space="preserve">18344055318	</t>
  </si>
  <si>
    <t>广东省湛江市廉江市永兴国际城</t>
  </si>
  <si>
    <t xml:space="preserve">2022444095792	</t>
  </si>
  <si>
    <t xml:space="preserve">13828235569	</t>
  </si>
  <si>
    <t xml:space="preserve">2023069034	</t>
  </si>
  <si>
    <t>杨烨</t>
  </si>
  <si>
    <t xml:space="preserve">441827200012164321	</t>
  </si>
  <si>
    <t xml:space="preserve">13318603164	</t>
  </si>
  <si>
    <t>广东清远</t>
  </si>
  <si>
    <t>广东省清远市清城区风城街道威龙花园</t>
  </si>
  <si>
    <t>511500</t>
  </si>
  <si>
    <t>2023.6.1</t>
  </si>
  <si>
    <t xml:space="preserve">13828559909	</t>
  </si>
  <si>
    <t xml:space="preserve">2023069035	</t>
  </si>
  <si>
    <t>饶洁</t>
  </si>
  <si>
    <t xml:space="preserve">440803200102232920	</t>
  </si>
  <si>
    <t xml:space="preserve">13266402513	</t>
  </si>
  <si>
    <t>广东省湛江市霞山区海滨大道北15号</t>
  </si>
  <si>
    <t xml:space="preserve">13543553487	</t>
  </si>
  <si>
    <t xml:space="preserve">2023069036	</t>
  </si>
  <si>
    <t>杨晓洁</t>
  </si>
  <si>
    <t>44092320000511128X</t>
  </si>
  <si>
    <t xml:space="preserve">19854734119	</t>
  </si>
  <si>
    <t>广东省茂名市电白县电城镇黄陂</t>
  </si>
  <si>
    <t xml:space="preserve">13927537255	</t>
  </si>
  <si>
    <t xml:space="preserve">2023069037	</t>
  </si>
  <si>
    <t>黄文欣</t>
  </si>
  <si>
    <t xml:space="preserve">440882199706152745	</t>
  </si>
  <si>
    <t xml:space="preserve">18218459781	</t>
  </si>
  <si>
    <t>本科（学士学位名称：艺术类学士</t>
  </si>
  <si>
    <t>广东省湛江市雷州市唐家镇</t>
  </si>
  <si>
    <t xml:space="preserve">18718183827	</t>
  </si>
  <si>
    <t xml:space="preserve">2023069038	</t>
  </si>
  <si>
    <t>梁乐怡</t>
  </si>
  <si>
    <t xml:space="preserve">440883200009150324	</t>
  </si>
  <si>
    <t xml:space="preserve">15766523836	</t>
  </si>
  <si>
    <t>音乐教育专业，声乐方向</t>
  </si>
  <si>
    <t>广东省湛江市吴川市梅录街道长寿一街三巷4号</t>
  </si>
  <si>
    <t xml:space="preserve">17806706662	</t>
  </si>
  <si>
    <t xml:space="preserve">2023069039	</t>
  </si>
  <si>
    <t>周希</t>
  </si>
  <si>
    <t xml:space="preserve">360981200007310825	</t>
  </si>
  <si>
    <t xml:space="preserve">13058384998	</t>
  </si>
  <si>
    <t>广东省湛江市赤坎区人民大道北6号</t>
  </si>
  <si>
    <t xml:space="preserve">18319343488	</t>
  </si>
  <si>
    <t xml:space="preserve">2023069040	</t>
  </si>
  <si>
    <t>梁秋婵</t>
  </si>
  <si>
    <t xml:space="preserve">440823200109251724	</t>
  </si>
  <si>
    <t xml:space="preserve">13543520169	</t>
  </si>
  <si>
    <t>本科（学士学位名称：音乐学（师范）</t>
  </si>
  <si>
    <t>广东省湛江市麻章区湖光农场</t>
  </si>
  <si>
    <t>524086</t>
  </si>
  <si>
    <t>未取得，原因：:学校免试认定</t>
  </si>
  <si>
    <t xml:space="preserve">18934034414	</t>
  </si>
  <si>
    <t xml:space="preserve">2023069041	</t>
  </si>
  <si>
    <t>朱海银</t>
  </si>
  <si>
    <t>44088220000918654X</t>
  </si>
  <si>
    <t xml:space="preserve">17820683180	</t>
  </si>
  <si>
    <t>广东省广州市广东技术师范大学北一307</t>
  </si>
  <si>
    <t xml:space="preserve">2023069042	</t>
  </si>
  <si>
    <t>魏光凯</t>
  </si>
  <si>
    <t xml:space="preserve">370404199608101419	</t>
  </si>
  <si>
    <t xml:space="preserve">15615530149	</t>
  </si>
  <si>
    <t>山东理工大学</t>
  </si>
  <si>
    <t>硕士研究生（学士学位名称：音乐硕士</t>
  </si>
  <si>
    <t>音乐硕士</t>
  </si>
  <si>
    <t>山东省枣庄市</t>
  </si>
  <si>
    <t>山东省淄博市张店区山东理工大学西校区</t>
  </si>
  <si>
    <t>255022</t>
  </si>
  <si>
    <t xml:space="preserve">20203702541000359	</t>
  </si>
  <si>
    <t xml:space="preserve">13863299801	</t>
  </si>
  <si>
    <t xml:space="preserve">2023069044	</t>
  </si>
  <si>
    <t>邓子榆</t>
  </si>
  <si>
    <t xml:space="preserve">440881200102020425	</t>
  </si>
  <si>
    <t xml:space="preserve">18125912872	</t>
  </si>
  <si>
    <t>广东省广州市番禺区大学城外环西路398号星海音乐学院</t>
  </si>
  <si>
    <t xml:space="preserve">2021444137120	</t>
  </si>
  <si>
    <t xml:space="preserve">13827121388	</t>
  </si>
  <si>
    <t xml:space="preserve">2023069045	</t>
  </si>
  <si>
    <t>林蕴恬</t>
  </si>
  <si>
    <t xml:space="preserve">440801200106230620	</t>
  </si>
  <si>
    <t xml:space="preserve">15975948210	</t>
  </si>
  <si>
    <t>广东省广州市外环西路378号华南师范大学大学城校区生活南区8栋502</t>
  </si>
  <si>
    <t xml:space="preserve">13828264085	</t>
  </si>
  <si>
    <t xml:space="preserve">2023069046	</t>
  </si>
  <si>
    <t>林淇淇</t>
  </si>
  <si>
    <t xml:space="preserve">440883200002140342	</t>
  </si>
  <si>
    <t xml:space="preserve">13356501303	</t>
  </si>
  <si>
    <t>广东省梅州市梅江区嘉应学院</t>
  </si>
  <si>
    <t>514000</t>
  </si>
  <si>
    <t>未取得，原因：:已认证</t>
  </si>
  <si>
    <t xml:space="preserve">18927633098	</t>
  </si>
  <si>
    <t xml:space="preserve">2023069047	</t>
  </si>
  <si>
    <t>陈旭升</t>
  </si>
  <si>
    <t xml:space="preserve">440881200004120019	</t>
  </si>
  <si>
    <t xml:space="preserve">13659771117	</t>
  </si>
  <si>
    <t>广东省珠海市香洲区海莲山庄</t>
  </si>
  <si>
    <t>2022-6</t>
  </si>
  <si>
    <t xml:space="preserve">20224406831000718	</t>
  </si>
  <si>
    <t xml:space="preserve">2023069049	</t>
  </si>
  <si>
    <t>林保怡</t>
  </si>
  <si>
    <t>44088320010827172X</t>
  </si>
  <si>
    <t xml:space="preserve">17806751968	</t>
  </si>
  <si>
    <t>本科（学士学位名称：音乐学学位</t>
  </si>
  <si>
    <t>广东省湛江市吴川市王村港镇</t>
  </si>
  <si>
    <t xml:space="preserve">13809732200	</t>
  </si>
  <si>
    <t xml:space="preserve">2023069050	</t>
  </si>
  <si>
    <t>陈美幸</t>
  </si>
  <si>
    <t xml:space="preserve">440881199911110425	</t>
  </si>
  <si>
    <t xml:space="preserve">18022694165	</t>
  </si>
  <si>
    <t>广东省韶关学院</t>
  </si>
  <si>
    <t>本科（学士学位名称：韶关学院</t>
  </si>
  <si>
    <t>广东省湛江市廉江市安铺镇建设大道79号</t>
  </si>
  <si>
    <t xml:space="preserve">13226223457	</t>
  </si>
  <si>
    <t xml:space="preserve">2023069051	</t>
  </si>
  <si>
    <t>钟尉</t>
  </si>
  <si>
    <t xml:space="preserve">440881200010310417	</t>
  </si>
  <si>
    <t xml:space="preserve">13553536073	</t>
  </si>
  <si>
    <t>本科（学士学位名称：本科毕业</t>
  </si>
  <si>
    <t>广东省湛江市廉江市石城大道东20号</t>
  </si>
  <si>
    <t xml:space="preserve">13670041137	</t>
  </si>
  <si>
    <t xml:space="preserve">2023069052	</t>
  </si>
  <si>
    <t>叶倩敏</t>
  </si>
  <si>
    <t xml:space="preserve">440802199403110482	</t>
  </si>
  <si>
    <t xml:space="preserve">15812321964	</t>
  </si>
  <si>
    <t>硕士研究生（学士学位名称：艺术学</t>
  </si>
  <si>
    <t>音乐与舞蹈学</t>
  </si>
  <si>
    <t>广东广州</t>
  </si>
  <si>
    <t xml:space="preserve">20224400342013968	</t>
  </si>
  <si>
    <t xml:space="preserve">15219202829	</t>
  </si>
  <si>
    <t xml:space="preserve">2023069053	</t>
  </si>
  <si>
    <t>黄丽怡</t>
  </si>
  <si>
    <t xml:space="preserve">440825199911273725	</t>
  </si>
  <si>
    <t xml:space="preserve">15014418624	</t>
  </si>
  <si>
    <t>2023-06-18</t>
  </si>
  <si>
    <t xml:space="preserve">15793048624	</t>
  </si>
  <si>
    <t xml:space="preserve">2023069054	</t>
  </si>
  <si>
    <t>周熠</t>
  </si>
  <si>
    <t xml:space="preserve">430481200009028760	</t>
  </si>
  <si>
    <t xml:space="preserve">15876534478	</t>
  </si>
  <si>
    <t>湖南省耒阳市</t>
  </si>
  <si>
    <t>广东省广州市北亭村云程大街22号之8</t>
  </si>
  <si>
    <t>2022-07</t>
  </si>
  <si>
    <t xml:space="preserve">20224400342015890	</t>
  </si>
  <si>
    <t xml:space="preserve">13786421775	</t>
  </si>
  <si>
    <t xml:space="preserve">2023069055	</t>
  </si>
  <si>
    <t>胡罗宁</t>
  </si>
  <si>
    <t>36232119970918754X</t>
  </si>
  <si>
    <t xml:space="preserve">15979347216	</t>
  </si>
  <si>
    <t>华南理工大学</t>
  </si>
  <si>
    <t>硕士研究生（学士学位名称：音乐学</t>
  </si>
  <si>
    <t>江西省上饶市</t>
  </si>
  <si>
    <t>广州市番禺区华南理工大学大学城校区</t>
  </si>
  <si>
    <t>510641</t>
  </si>
  <si>
    <t xml:space="preserve">20203650142000603	</t>
  </si>
  <si>
    <t>广东省外（填写省份）:江西</t>
  </si>
  <si>
    <t xml:space="preserve">2023069056	</t>
  </si>
  <si>
    <t>刘美婷</t>
  </si>
  <si>
    <t>小学心理教师</t>
  </si>
  <si>
    <t xml:space="preserve">440882200002062325	</t>
  </si>
  <si>
    <t xml:space="preserve">13437884718	</t>
  </si>
  <si>
    <t>心理学</t>
  </si>
  <si>
    <t>广东省湛江市雷州市白沙镇晶晶幼儿园对面</t>
  </si>
  <si>
    <t xml:space="preserve">15107595285	</t>
  </si>
  <si>
    <t>2023070</t>
  </si>
  <si>
    <t>第八组|小学心理|070</t>
  </si>
  <si>
    <t>李灵怡</t>
  </si>
  <si>
    <t xml:space="preserve">440823199911181123	</t>
  </si>
  <si>
    <t xml:space="preserve">18476945991	</t>
  </si>
  <si>
    <t>本科（学士学位名称：应用心理学（师范）学士学位</t>
  </si>
  <si>
    <t>应用心理学（师范）</t>
  </si>
  <si>
    <t xml:space="preserve">15913595792	</t>
  </si>
  <si>
    <t xml:space="preserve">2023070002	</t>
  </si>
  <si>
    <t>梁晶华</t>
  </si>
  <si>
    <t xml:space="preserve">441825199902192027	</t>
  </si>
  <si>
    <t xml:space="preserve">17620676975	</t>
  </si>
  <si>
    <t>应用心理学</t>
  </si>
  <si>
    <t>广东省广州市白云区环镇西路155号</t>
  </si>
  <si>
    <t>未取得，原因：:毕业时会有师范生认定</t>
  </si>
  <si>
    <t>高中-心理健康教育</t>
  </si>
  <si>
    <t xml:space="preserve">13189018823	</t>
  </si>
  <si>
    <t xml:space="preserve">2023070003	</t>
  </si>
  <si>
    <t>邓桂花</t>
  </si>
  <si>
    <t>小学心理学教师</t>
  </si>
  <si>
    <t xml:space="preserve">440882200109108629	</t>
  </si>
  <si>
    <t xml:space="preserve">18813619526	</t>
  </si>
  <si>
    <t>广州市海珠区新港中路351号</t>
  </si>
  <si>
    <t>未取得，原因：:笔试合格，待面试</t>
  </si>
  <si>
    <t xml:space="preserve">13413632183	</t>
  </si>
  <si>
    <t xml:space="preserve">2023070004	</t>
  </si>
  <si>
    <t>杨文杰</t>
  </si>
  <si>
    <t>信息技术教研员</t>
  </si>
  <si>
    <t xml:space="preserve">412702199909207004	</t>
  </si>
  <si>
    <t xml:space="preserve">15516520920	</t>
  </si>
  <si>
    <t>硕士研究生（学士学位名称：教育硕士（现代教育技术）</t>
  </si>
  <si>
    <t>现代教育技术</t>
  </si>
  <si>
    <t>河南省项城市</t>
  </si>
  <si>
    <t xml:space="preserve">20214107042002514	</t>
  </si>
  <si>
    <t>广东省外（填写省份）:河南</t>
  </si>
  <si>
    <t xml:space="preserve">15900733913	</t>
  </si>
  <si>
    <t>教师发展中心</t>
  </si>
  <si>
    <t>2023071</t>
  </si>
  <si>
    <t>第九组|信息技术教研员|071</t>
  </si>
  <si>
    <t xml:space="preserve">2023071001	</t>
  </si>
  <si>
    <t>黄江舟</t>
  </si>
  <si>
    <t xml:space="preserve">440825199807180019	</t>
  </si>
  <si>
    <t xml:space="preserve">13232715057	</t>
  </si>
  <si>
    <t>硕士研究生（学士学位名称：工学学士</t>
  </si>
  <si>
    <t>华南师范大学石牌校区研究生公寓</t>
  </si>
  <si>
    <t xml:space="preserve">20214400341007125	</t>
  </si>
  <si>
    <t xml:space="preserve">18927615211	</t>
  </si>
  <si>
    <t xml:space="preserve">2023071002	</t>
  </si>
  <si>
    <t>林俊任</t>
  </si>
  <si>
    <t>篮球教练员</t>
  </si>
  <si>
    <t xml:space="preserve">440882199705084154	</t>
  </si>
  <si>
    <t xml:space="preserve">17520527397	</t>
  </si>
  <si>
    <t>湖北工业大学</t>
  </si>
  <si>
    <t>本科（学士学位名称：管理学学士学位</t>
  </si>
  <si>
    <t>市场营销专业</t>
  </si>
  <si>
    <t>广东省湛江市徐闻县</t>
  </si>
  <si>
    <t>湛江市徐闻县红旗二路144号</t>
  </si>
  <si>
    <t>2023.7.30</t>
  </si>
  <si>
    <t>未取得，原因：:报考体校篮球教练员</t>
  </si>
  <si>
    <t xml:space="preserve">15900164388	</t>
  </si>
  <si>
    <t>赤坎区少年儿童业余体校</t>
  </si>
  <si>
    <t>2023073</t>
  </si>
  <si>
    <t>第十组B|篮球教练|073</t>
  </si>
  <si>
    <t xml:space="preserve">2023073001	</t>
  </si>
  <si>
    <t>宋家乐</t>
  </si>
  <si>
    <t xml:space="preserve">440823199904265310	</t>
  </si>
  <si>
    <t xml:space="preserve">13827155159	</t>
  </si>
  <si>
    <t>本科（学士学位名称：:艺术学学士</t>
  </si>
  <si>
    <t>广东省湛江市遂溪县洋青镇洋青村</t>
  </si>
  <si>
    <t>524394</t>
  </si>
  <si>
    <t xml:space="preserve">20224406141002316	</t>
  </si>
  <si>
    <t xml:space="preserve">19071470245	</t>
  </si>
  <si>
    <t xml:space="preserve">2023067026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</si>
</sst>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800080"/>
      <name val="宋体"/>
      <charset val="134"/>
      <scheme val="minor"/>
    </font>
    <font>
      <sz val="28"/>
      <name val="方正小标宋简体"/>
      <charset val="134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800080"/>
      <color rgb="000000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70" zoomScaleNormal="70" workbookViewId="0">
      <selection activeCell="E11" sqref="E11"/>
    </sheetView>
  </sheetViews>
  <sheetFormatPr defaultColWidth="9" defaultRowHeight="14.25" outlineLevelRow="3"/>
  <cols>
    <col min="1" max="1" width="4.125" customWidth="1"/>
    <col min="2" max="2" width="11.25" customWidth="1"/>
    <col min="3" max="3" width="14.5" customWidth="1"/>
    <col min="4" max="4" width="15.7083333333333" customWidth="1"/>
    <col min="5" max="5" width="10.3583333333333" customWidth="1"/>
    <col min="6" max="6" width="35.35" customWidth="1"/>
    <col min="7" max="7" width="24.1" customWidth="1"/>
    <col min="8" max="8" width="12.85" customWidth="1"/>
    <col min="9" max="9" width="11.25" customWidth="1"/>
    <col min="10" max="10" width="26.425" customWidth="1"/>
  </cols>
  <sheetData>
    <row r="1" ht="30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1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="9" customFormat="1" ht="53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9" customFormat="1" ht="45" customHeight="1" spans="1:10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</row>
  </sheetData>
  <mergeCells count="1">
    <mergeCell ref="A1:J2"/>
  </mergeCells>
  <pageMargins left="0.75" right="0.75" top="1" bottom="1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97"/>
  <sheetViews>
    <sheetView topLeftCell="I34" workbookViewId="0">
      <selection activeCell="F46" sqref="F46:L46"/>
    </sheetView>
  </sheetViews>
  <sheetFormatPr defaultColWidth="30.5" defaultRowHeight="13.5"/>
  <cols>
    <col min="1" max="1" width="13.125" style="2" customWidth="1"/>
    <col min="2" max="2" width="13.75" style="1" customWidth="1"/>
    <col min="3" max="26" width="30.5" style="1" customWidth="1"/>
    <col min="27" max="27" width="30.5" style="2" customWidth="1"/>
    <col min="28" max="28" width="38.375" style="1" customWidth="1"/>
    <col min="29" max="29" width="20.125" style="3" customWidth="1"/>
    <col min="30" max="30" width="30.5" style="1" customWidth="1"/>
    <col min="31" max="31" width="30.5" style="4" customWidth="1"/>
    <col min="32" max="16384" width="30.5" style="1" customWidth="1"/>
  </cols>
  <sheetData>
    <row r="1" s="1" customFormat="1" spans="1:31">
      <c r="A1" s="2">
        <v>0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37</v>
      </c>
      <c r="T1" s="5" t="s">
        <v>38</v>
      </c>
      <c r="U1" s="5" t="s">
        <v>39</v>
      </c>
      <c r="V1" s="5" t="s">
        <v>40</v>
      </c>
      <c r="W1" s="5" t="s">
        <v>41</v>
      </c>
      <c r="X1" s="5" t="s">
        <v>42</v>
      </c>
      <c r="Y1" s="5" t="s">
        <v>43</v>
      </c>
      <c r="Z1" s="5" t="s">
        <v>44</v>
      </c>
      <c r="AA1" s="6" t="s">
        <v>45</v>
      </c>
      <c r="AB1" s="5" t="s">
        <v>46</v>
      </c>
      <c r="AC1" s="5" t="s">
        <v>47</v>
      </c>
      <c r="AD1" s="5" t="s">
        <v>48</v>
      </c>
      <c r="AE1" s="5" t="s">
        <v>49</v>
      </c>
    </row>
    <row r="2" s="1" customFormat="1" spans="1:31">
      <c r="A2" s="2">
        <v>1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16</v>
      </c>
      <c r="K2" s="3" t="s">
        <v>58</v>
      </c>
      <c r="L2" s="3" t="s">
        <v>19</v>
      </c>
      <c r="M2" s="3" t="s">
        <v>59</v>
      </c>
      <c r="N2" s="3" t="s">
        <v>60</v>
      </c>
      <c r="O2" s="3"/>
      <c r="P2" s="3" t="s">
        <v>61</v>
      </c>
      <c r="Q2" s="3" t="s">
        <v>62</v>
      </c>
      <c r="R2" s="3" t="s">
        <v>63</v>
      </c>
      <c r="S2" s="3" t="s">
        <v>64</v>
      </c>
      <c r="T2" s="3" t="s">
        <v>65</v>
      </c>
      <c r="U2" s="3" t="s">
        <v>66</v>
      </c>
      <c r="V2" s="3" t="s">
        <v>67</v>
      </c>
      <c r="W2" s="3" t="s">
        <v>68</v>
      </c>
      <c r="X2" s="3" t="s">
        <v>69</v>
      </c>
      <c r="Y2" s="3" t="s">
        <v>70</v>
      </c>
      <c r="Z2" s="3" t="s">
        <v>67</v>
      </c>
      <c r="AA2" s="3" t="s">
        <v>71</v>
      </c>
      <c r="AB2" s="3" t="s">
        <v>72</v>
      </c>
      <c r="AC2" s="3" t="s">
        <v>73</v>
      </c>
      <c r="AD2" s="3" t="s">
        <v>74</v>
      </c>
      <c r="AE2" s="7" t="str">
        <f>HYPERLINK("https://static.wenjuan.pub/6448a247d0af58d925dffb12/upload_file/157-Q30-16832529356...-531048.jpg?e=1683388971&amp;token=-S3u1w3JrmFKSFNKh6j5JQkPKMGLqf-aPDDdDxY6:5PLP5aNm16FWXEg3o82YQ2G9TX4=","1683252935631.jpg")</f>
        <v>1683252935631.jpg</v>
      </c>
    </row>
    <row r="3" s="1" customFormat="1" spans="1:31">
      <c r="A3" s="2">
        <v>2</v>
      </c>
      <c r="B3" s="3" t="s">
        <v>75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77</v>
      </c>
      <c r="H3" s="3" t="s">
        <v>78</v>
      </c>
      <c r="I3" s="3" t="s">
        <v>57</v>
      </c>
      <c r="J3" s="3" t="s">
        <v>79</v>
      </c>
      <c r="K3" s="3" t="s">
        <v>80</v>
      </c>
      <c r="L3" s="3" t="s">
        <v>19</v>
      </c>
      <c r="M3" s="3" t="s">
        <v>81</v>
      </c>
      <c r="N3" s="3" t="s">
        <v>82</v>
      </c>
      <c r="O3" s="3"/>
      <c r="P3" s="3" t="s">
        <v>83</v>
      </c>
      <c r="Q3" s="3" t="s">
        <v>84</v>
      </c>
      <c r="R3" s="3" t="s">
        <v>85</v>
      </c>
      <c r="S3" s="3" t="s">
        <v>64</v>
      </c>
      <c r="T3" s="3" t="s">
        <v>65</v>
      </c>
      <c r="U3" s="3" t="s">
        <v>86</v>
      </c>
      <c r="V3" s="3" t="s">
        <v>67</v>
      </c>
      <c r="W3" s="3" t="s">
        <v>68</v>
      </c>
      <c r="X3" s="3" t="s">
        <v>69</v>
      </c>
      <c r="Y3" s="3" t="s">
        <v>87</v>
      </c>
      <c r="Z3" s="3" t="s">
        <v>67</v>
      </c>
      <c r="AA3" s="3" t="s">
        <v>71</v>
      </c>
      <c r="AB3" s="3" t="s">
        <v>72</v>
      </c>
      <c r="AC3" s="3" t="s">
        <v>88</v>
      </c>
      <c r="AD3" s="3" t="s">
        <v>74</v>
      </c>
      <c r="AE3" s="7" t="str">
        <f>HYPERLINK("https://static.wenjuan.pub/6448a247d0af58d925dffb12/upload_file/639-Q30-IMG_2023050...-666441.jpg?e=1683388971&amp;token=-S3u1w3JrmFKSFNKh6j5JQkPKMGLqf-aPDDdDxY6:Tizy_WDqulQQiGNEXBPDq3mEMKg=","IMG_20230505_155838.jpg")</f>
        <v>IMG_20230505_155838.jpg</v>
      </c>
    </row>
    <row r="4" s="1" customFormat="1" spans="1:31">
      <c r="A4" s="2">
        <v>3</v>
      </c>
      <c r="B4" s="3" t="s">
        <v>89</v>
      </c>
      <c r="C4" s="3" t="s">
        <v>51</v>
      </c>
      <c r="D4" s="3" t="s">
        <v>90</v>
      </c>
      <c r="E4" s="3" t="s">
        <v>53</v>
      </c>
      <c r="F4" s="3" t="s">
        <v>91</v>
      </c>
      <c r="G4" s="3" t="s">
        <v>92</v>
      </c>
      <c r="H4" s="3" t="s">
        <v>78</v>
      </c>
      <c r="I4" s="3" t="s">
        <v>57</v>
      </c>
      <c r="J4" s="3" t="s">
        <v>93</v>
      </c>
      <c r="K4" s="3" t="s">
        <v>94</v>
      </c>
      <c r="L4" s="3" t="s">
        <v>95</v>
      </c>
      <c r="M4" s="3" t="s">
        <v>81</v>
      </c>
      <c r="N4" s="3" t="s">
        <v>81</v>
      </c>
      <c r="O4" s="3"/>
      <c r="P4" s="3" t="s">
        <v>96</v>
      </c>
      <c r="Q4" s="3" t="s">
        <v>62</v>
      </c>
      <c r="R4" s="3" t="s">
        <v>63</v>
      </c>
      <c r="S4" s="3" t="s">
        <v>64</v>
      </c>
      <c r="T4" s="3" t="s">
        <v>97</v>
      </c>
      <c r="U4" s="3"/>
      <c r="V4" s="3" t="s">
        <v>98</v>
      </c>
      <c r="W4" s="3" t="s">
        <v>99</v>
      </c>
      <c r="X4" s="3" t="s">
        <v>69</v>
      </c>
      <c r="Y4" s="3" t="s">
        <v>100</v>
      </c>
      <c r="Z4" s="3" t="s">
        <v>67</v>
      </c>
      <c r="AA4" s="3" t="s">
        <v>101</v>
      </c>
      <c r="AB4" s="3" t="s">
        <v>102</v>
      </c>
      <c r="AC4" s="3" t="s">
        <v>103</v>
      </c>
      <c r="AD4" s="3" t="s">
        <v>74</v>
      </c>
      <c r="AE4" s="7" t="str">
        <f>HYPERLINK("https://static.wenjuan.pub/6448a247d0af58d925dffb12/upload_file/688-Q30-微信图片_202305...-937850.jpg?e=1683388971&amp;token=-S3u1w3JrmFKSFNKh6j5JQkPKMGLqf-aPDDdDxY6:90afs2GX-5CUpe7zSu46Z_KbYIM=","微信图片_20230505205333.jpg")</f>
        <v>微信图片_20230505205333.jpg</v>
      </c>
    </row>
    <row r="5" s="1" customFormat="1" spans="1:31">
      <c r="A5" s="2">
        <v>4</v>
      </c>
      <c r="B5" s="3" t="s">
        <v>104</v>
      </c>
      <c r="C5" s="3" t="s">
        <v>51</v>
      </c>
      <c r="D5" s="3" t="s">
        <v>90</v>
      </c>
      <c r="E5" s="3" t="s">
        <v>53</v>
      </c>
      <c r="F5" s="3" t="s">
        <v>105</v>
      </c>
      <c r="G5" s="3" t="s">
        <v>106</v>
      </c>
      <c r="H5" s="3" t="s">
        <v>56</v>
      </c>
      <c r="I5" s="3" t="s">
        <v>57</v>
      </c>
      <c r="J5" s="3" t="s">
        <v>107</v>
      </c>
      <c r="K5" s="3" t="s">
        <v>108</v>
      </c>
      <c r="L5" s="3" t="s">
        <v>95</v>
      </c>
      <c r="M5" s="3" t="s">
        <v>109</v>
      </c>
      <c r="N5" s="3" t="s">
        <v>110</v>
      </c>
      <c r="O5" s="3"/>
      <c r="P5" s="3" t="s">
        <v>111</v>
      </c>
      <c r="Q5" s="3" t="s">
        <v>62</v>
      </c>
      <c r="R5" s="3" t="s">
        <v>112</v>
      </c>
      <c r="S5" s="3" t="s">
        <v>64</v>
      </c>
      <c r="T5" s="3" t="s">
        <v>65</v>
      </c>
      <c r="U5" s="3" t="s">
        <v>113</v>
      </c>
      <c r="V5" s="3" t="s">
        <v>98</v>
      </c>
      <c r="W5" s="3" t="s">
        <v>68</v>
      </c>
      <c r="X5" s="3" t="s">
        <v>114</v>
      </c>
      <c r="Y5" s="3" t="s">
        <v>115</v>
      </c>
      <c r="Z5" s="3" t="s">
        <v>67</v>
      </c>
      <c r="AA5" s="3" t="s">
        <v>101</v>
      </c>
      <c r="AB5" s="3" t="s">
        <v>102</v>
      </c>
      <c r="AC5" s="3" t="s">
        <v>116</v>
      </c>
      <c r="AD5" s="3" t="s">
        <v>74</v>
      </c>
      <c r="AE5" s="7" t="str">
        <f>HYPERLINK("https://static.wenjuan.pub/6448a247d0af58d925dffb12/upload_file/689-Q30-16832912803...-564971.jpg?e=1683388971&amp;token=-S3u1w3JrmFKSFNKh6j5JQkPKMGLqf-aPDDdDxY6:yPkcXCrqM8sXjTGS9cZI0cJRoZk=","1683291280386.jpg")</f>
        <v>1683291280386.jpg</v>
      </c>
    </row>
    <row r="6" s="1" customFormat="1" spans="1:31">
      <c r="A6" s="2">
        <v>5</v>
      </c>
      <c r="B6" s="3" t="s">
        <v>117</v>
      </c>
      <c r="C6" s="3" t="s">
        <v>51</v>
      </c>
      <c r="D6" s="3" t="s">
        <v>90</v>
      </c>
      <c r="E6" s="3" t="s">
        <v>53</v>
      </c>
      <c r="F6" s="3" t="s">
        <v>118</v>
      </c>
      <c r="G6" s="3" t="s">
        <v>119</v>
      </c>
      <c r="H6" s="3" t="s">
        <v>56</v>
      </c>
      <c r="I6" s="3" t="s">
        <v>57</v>
      </c>
      <c r="J6" s="3" t="s">
        <v>120</v>
      </c>
      <c r="K6" s="3" t="s">
        <v>121</v>
      </c>
      <c r="L6" s="3" t="s">
        <v>95</v>
      </c>
      <c r="M6" s="3" t="s">
        <v>122</v>
      </c>
      <c r="N6" s="3" t="s">
        <v>123</v>
      </c>
      <c r="O6" s="3"/>
      <c r="P6" s="3" t="s">
        <v>124</v>
      </c>
      <c r="Q6" s="3" t="s">
        <v>62</v>
      </c>
      <c r="R6" s="3" t="s">
        <v>125</v>
      </c>
      <c r="S6" s="3" t="s">
        <v>64</v>
      </c>
      <c r="T6" s="3" t="s">
        <v>65</v>
      </c>
      <c r="U6" s="3" t="s">
        <v>126</v>
      </c>
      <c r="V6" s="3" t="s">
        <v>67</v>
      </c>
      <c r="W6" s="3" t="s">
        <v>68</v>
      </c>
      <c r="X6" s="3" t="s">
        <v>69</v>
      </c>
      <c r="Y6" s="3" t="s">
        <v>127</v>
      </c>
      <c r="Z6" s="3" t="s">
        <v>67</v>
      </c>
      <c r="AA6" s="3" t="s">
        <v>101</v>
      </c>
      <c r="AB6" s="3" t="s">
        <v>102</v>
      </c>
      <c r="AC6" s="3" t="s">
        <v>128</v>
      </c>
      <c r="AD6" s="3" t="s">
        <v>74</v>
      </c>
      <c r="AE6" s="7" t="str">
        <f>HYPERLINK("https://static.wenjuan.pub/6448a247d0af58d925dffb12/upload_file/690-Q30-16832918110...-590468.jpg?e=1683388971&amp;token=-S3u1w3JrmFKSFNKh6j5JQkPKMGLqf-aPDDdDxY6:UDbnLWoEuPnSPWBDTegJhwhuST4=","1683291811079.jpg")</f>
        <v>1683291811079.jpg</v>
      </c>
    </row>
    <row r="7" s="1" customFormat="1" spans="1:31">
      <c r="A7" s="2">
        <v>6</v>
      </c>
      <c r="B7" s="3" t="s">
        <v>129</v>
      </c>
      <c r="C7" s="3" t="s">
        <v>51</v>
      </c>
      <c r="D7" s="3" t="s">
        <v>90</v>
      </c>
      <c r="E7" s="3" t="s">
        <v>53</v>
      </c>
      <c r="F7" s="3" t="s">
        <v>130</v>
      </c>
      <c r="G7" s="3" t="s">
        <v>131</v>
      </c>
      <c r="H7" s="3" t="s">
        <v>78</v>
      </c>
      <c r="I7" s="3" t="s">
        <v>132</v>
      </c>
      <c r="J7" s="3" t="s">
        <v>133</v>
      </c>
      <c r="K7" s="3" t="s">
        <v>134</v>
      </c>
      <c r="L7" s="3" t="s">
        <v>19</v>
      </c>
      <c r="M7" s="3" t="s">
        <v>122</v>
      </c>
      <c r="N7" s="3" t="s">
        <v>135</v>
      </c>
      <c r="O7" s="3"/>
      <c r="P7" s="3" t="s">
        <v>136</v>
      </c>
      <c r="Q7" s="3" t="s">
        <v>62</v>
      </c>
      <c r="R7" s="3" t="s">
        <v>137</v>
      </c>
      <c r="S7" s="3" t="s">
        <v>64</v>
      </c>
      <c r="T7" s="3" t="s">
        <v>65</v>
      </c>
      <c r="U7" s="3" t="s">
        <v>138</v>
      </c>
      <c r="V7" s="3" t="s">
        <v>67</v>
      </c>
      <c r="W7" s="3" t="s">
        <v>68</v>
      </c>
      <c r="X7" s="3" t="s">
        <v>69</v>
      </c>
      <c r="Y7" s="3" t="s">
        <v>139</v>
      </c>
      <c r="Z7" s="3" t="s">
        <v>67</v>
      </c>
      <c r="AA7" s="3" t="s">
        <v>101</v>
      </c>
      <c r="AB7" s="3" t="s">
        <v>102</v>
      </c>
      <c r="AC7" s="3" t="s">
        <v>140</v>
      </c>
      <c r="AD7" s="3" t="s">
        <v>74</v>
      </c>
      <c r="AE7" s="7" t="str">
        <f>HYPERLINK("https://static.wenjuan.pub/6448a247d0af58d925dffb12/upload_file/281-Q30-IMG_2023050...-401393.jpg?e=1683388971&amp;token=-S3u1w3JrmFKSFNKh6j5JQkPKMGLqf-aPDDdDxY6:lFTTgEQRnv54-UZ7f7xRXukfp-k=","IMG_20230505_112051.jpg")</f>
        <v>IMG_20230505_112051.jpg</v>
      </c>
    </row>
    <row r="8" s="1" customFormat="1" spans="1:31">
      <c r="A8" s="2">
        <v>7</v>
      </c>
      <c r="B8" s="3" t="s">
        <v>141</v>
      </c>
      <c r="C8" s="3" t="s">
        <v>142</v>
      </c>
      <c r="D8" s="3" t="s">
        <v>143</v>
      </c>
      <c r="E8" s="3" t="s">
        <v>53</v>
      </c>
      <c r="F8" s="3" t="s">
        <v>144</v>
      </c>
      <c r="G8" s="3" t="s">
        <v>145</v>
      </c>
      <c r="H8" s="3" t="s">
        <v>146</v>
      </c>
      <c r="I8" s="3" t="s">
        <v>57</v>
      </c>
      <c r="J8" s="3" t="s">
        <v>147</v>
      </c>
      <c r="K8" s="3" t="s">
        <v>148</v>
      </c>
      <c r="L8" s="3" t="s">
        <v>149</v>
      </c>
      <c r="M8" s="3" t="s">
        <v>81</v>
      </c>
      <c r="N8" s="3" t="s">
        <v>150</v>
      </c>
      <c r="O8" s="3"/>
      <c r="P8" s="3" t="s">
        <v>136</v>
      </c>
      <c r="Q8" s="3" t="s">
        <v>62</v>
      </c>
      <c r="R8" s="3" t="s">
        <v>63</v>
      </c>
      <c r="S8" s="3" t="s">
        <v>64</v>
      </c>
      <c r="T8" s="3" t="s">
        <v>65</v>
      </c>
      <c r="U8" s="3" t="s">
        <v>151</v>
      </c>
      <c r="V8" s="3" t="s">
        <v>67</v>
      </c>
      <c r="W8" s="3" t="s">
        <v>68</v>
      </c>
      <c r="X8" s="3" t="s">
        <v>69</v>
      </c>
      <c r="Y8" s="3" t="s">
        <v>152</v>
      </c>
      <c r="Z8" s="3" t="s">
        <v>67</v>
      </c>
      <c r="AA8" s="3" t="s">
        <v>153</v>
      </c>
      <c r="AB8" s="3" t="s">
        <v>154</v>
      </c>
      <c r="AC8" s="3" t="s">
        <v>155</v>
      </c>
      <c r="AD8" s="3" t="s">
        <v>74</v>
      </c>
      <c r="AE8" s="7" t="str">
        <f>HYPERLINK("https://static.wenjuan.pub/6448a247d0af58d925dffb12/upload_file/671-Q30-IMG_2023050...-935758.jpg?e=1683388971&amp;token=-S3u1w3JrmFKSFNKh6j5JQkPKMGLqf-aPDDdDxY6:upoYBYxVv3OAqbByuh7mui5W9ng=","IMG_20230505_162650.jpg")</f>
        <v>IMG_20230505_162650.jpg</v>
      </c>
    </row>
    <row r="9" s="1" customFormat="1" spans="1:31">
      <c r="A9" s="2">
        <v>8</v>
      </c>
      <c r="B9" s="3" t="s">
        <v>156</v>
      </c>
      <c r="C9" s="3" t="s">
        <v>51</v>
      </c>
      <c r="D9" s="3" t="s">
        <v>143</v>
      </c>
      <c r="E9" s="3" t="s">
        <v>53</v>
      </c>
      <c r="F9" s="3" t="s">
        <v>157</v>
      </c>
      <c r="G9" s="3" t="s">
        <v>158</v>
      </c>
      <c r="H9" s="3" t="s">
        <v>56</v>
      </c>
      <c r="I9" s="3" t="s">
        <v>57</v>
      </c>
      <c r="J9" s="3" t="s">
        <v>159</v>
      </c>
      <c r="K9" s="3" t="s">
        <v>134</v>
      </c>
      <c r="L9" s="3" t="s">
        <v>19</v>
      </c>
      <c r="M9" s="3" t="s">
        <v>160</v>
      </c>
      <c r="N9" s="3" t="s">
        <v>161</v>
      </c>
      <c r="O9" s="3"/>
      <c r="P9" s="3" t="s">
        <v>162</v>
      </c>
      <c r="Q9" s="3" t="s">
        <v>62</v>
      </c>
      <c r="R9" s="3" t="s">
        <v>163</v>
      </c>
      <c r="S9" s="3" t="s">
        <v>64</v>
      </c>
      <c r="T9" s="3" t="s">
        <v>97</v>
      </c>
      <c r="U9" s="3"/>
      <c r="V9" s="3" t="s">
        <v>67</v>
      </c>
      <c r="W9" s="3" t="s">
        <v>99</v>
      </c>
      <c r="X9" s="3" t="s">
        <v>69</v>
      </c>
      <c r="Y9" s="3" t="s">
        <v>164</v>
      </c>
      <c r="Z9" s="3" t="s">
        <v>67</v>
      </c>
      <c r="AA9" s="3" t="s">
        <v>153</v>
      </c>
      <c r="AB9" s="3" t="s">
        <v>154</v>
      </c>
      <c r="AC9" s="3" t="s">
        <v>165</v>
      </c>
      <c r="AD9" s="3" t="s">
        <v>74</v>
      </c>
      <c r="AE9" s="7" t="str">
        <f>HYPERLINK("https://static.wenjuan.pub/6448a247d0af58d925dffb12/upload_file/674-Q30-image-500903.jpg?e=1683388971&amp;token=-S3u1w3JrmFKSFNKh6j5JQkPKMGLqf-aPDDdDxY6:6cxwmN91nVHu-u6Zlv5K5LiOqi0=","image.jpg")</f>
        <v>image.jpg</v>
      </c>
    </row>
    <row r="10" s="1" customFormat="1" spans="1:31">
      <c r="A10" s="2">
        <v>9</v>
      </c>
      <c r="B10" s="3" t="s">
        <v>166</v>
      </c>
      <c r="C10" s="3" t="s">
        <v>51</v>
      </c>
      <c r="D10" s="3" t="s">
        <v>90</v>
      </c>
      <c r="E10" s="3" t="s">
        <v>167</v>
      </c>
      <c r="F10" s="3" t="s">
        <v>168</v>
      </c>
      <c r="G10" s="3" t="s">
        <v>169</v>
      </c>
      <c r="H10" s="3" t="s">
        <v>78</v>
      </c>
      <c r="I10" s="3" t="s">
        <v>57</v>
      </c>
      <c r="J10" s="3" t="s">
        <v>79</v>
      </c>
      <c r="K10" s="3" t="s">
        <v>134</v>
      </c>
      <c r="L10" s="3" t="s">
        <v>170</v>
      </c>
      <c r="M10" s="3" t="s">
        <v>81</v>
      </c>
      <c r="N10" s="3" t="s">
        <v>171</v>
      </c>
      <c r="O10" s="3"/>
      <c r="P10" s="3" t="s">
        <v>172</v>
      </c>
      <c r="Q10" s="3" t="s">
        <v>62</v>
      </c>
      <c r="R10" s="3" t="s">
        <v>63</v>
      </c>
      <c r="S10" s="3" t="s">
        <v>64</v>
      </c>
      <c r="T10" s="3" t="s">
        <v>97</v>
      </c>
      <c r="U10" s="3"/>
      <c r="V10" s="3" t="s">
        <v>67</v>
      </c>
      <c r="W10" s="3" t="s">
        <v>68</v>
      </c>
      <c r="X10" s="3" t="s">
        <v>69</v>
      </c>
      <c r="Y10" s="3" t="s">
        <v>169</v>
      </c>
      <c r="Z10" s="3" t="s">
        <v>67</v>
      </c>
      <c r="AA10" s="3" t="s">
        <v>173</v>
      </c>
      <c r="AB10" s="3" t="s">
        <v>174</v>
      </c>
      <c r="AC10" s="3" t="s">
        <v>175</v>
      </c>
      <c r="AD10" s="3" t="s">
        <v>74</v>
      </c>
      <c r="AE10" s="7" t="str">
        <f>HYPERLINK("https://static.wenjuan.pub/6448a247d0af58d925dffb12/upload_file/71-Q30-16832503289...-409184.jpg?e=1683388971&amp;token=-S3u1w3JrmFKSFNKh6j5JQkPKMGLqf-aPDDdDxY6:d5PjO_Fad91uDPKfy_0foVE3c4o=","1683250328914.jpg")</f>
        <v>1683250328914.jpg</v>
      </c>
    </row>
    <row r="11" s="1" customFormat="1" spans="1:31">
      <c r="A11" s="2">
        <v>10</v>
      </c>
      <c r="B11" s="3" t="s">
        <v>176</v>
      </c>
      <c r="C11" s="3" t="s">
        <v>51</v>
      </c>
      <c r="D11" s="3" t="s">
        <v>90</v>
      </c>
      <c r="E11" s="3" t="s">
        <v>167</v>
      </c>
      <c r="F11" s="3" t="s">
        <v>177</v>
      </c>
      <c r="G11" s="3" t="s">
        <v>178</v>
      </c>
      <c r="H11" s="3" t="s">
        <v>146</v>
      </c>
      <c r="I11" s="3" t="s">
        <v>57</v>
      </c>
      <c r="J11" s="3" t="s">
        <v>179</v>
      </c>
      <c r="K11" s="3" t="s">
        <v>180</v>
      </c>
      <c r="L11" s="3" t="s">
        <v>181</v>
      </c>
      <c r="M11" s="3" t="s">
        <v>81</v>
      </c>
      <c r="N11" s="3" t="s">
        <v>182</v>
      </c>
      <c r="O11" s="3"/>
      <c r="P11" s="3" t="s">
        <v>136</v>
      </c>
      <c r="Q11" s="3" t="s">
        <v>62</v>
      </c>
      <c r="R11" s="3" t="s">
        <v>183</v>
      </c>
      <c r="S11" s="3" t="s">
        <v>64</v>
      </c>
      <c r="T11" s="3" t="s">
        <v>65</v>
      </c>
      <c r="U11" s="3" t="s">
        <v>184</v>
      </c>
      <c r="V11" s="3" t="s">
        <v>67</v>
      </c>
      <c r="W11" s="3" t="s">
        <v>68</v>
      </c>
      <c r="X11" s="3" t="s">
        <v>69</v>
      </c>
      <c r="Y11" s="3" t="s">
        <v>185</v>
      </c>
      <c r="Z11" s="3" t="s">
        <v>67</v>
      </c>
      <c r="AA11" s="3" t="s">
        <v>173</v>
      </c>
      <c r="AB11" s="3" t="s">
        <v>174</v>
      </c>
      <c r="AC11" s="3" t="s">
        <v>186</v>
      </c>
      <c r="AD11" s="3" t="s">
        <v>74</v>
      </c>
      <c r="AE11" s="7" t="str">
        <f>HYPERLINK("https://static.wenjuan.pub/6448a247d0af58d925dffb12/upload_file/474-Q30-16832643670...-945229.jpg?e=1683388971&amp;token=-S3u1w3JrmFKSFNKh6j5JQkPKMGLqf-aPDDdDxY6:vWMoaw6wjBU1yUiWHgvIdAAYzH0=","1683264367088.jpg")</f>
        <v>1683264367088.jpg</v>
      </c>
    </row>
    <row r="12" s="1" customFormat="1" spans="1:31">
      <c r="A12" s="2">
        <v>11</v>
      </c>
      <c r="B12" s="3" t="s">
        <v>187</v>
      </c>
      <c r="C12" s="3" t="s">
        <v>51</v>
      </c>
      <c r="D12" s="3" t="s">
        <v>90</v>
      </c>
      <c r="E12" s="3" t="s">
        <v>188</v>
      </c>
      <c r="F12" s="3" t="s">
        <v>189</v>
      </c>
      <c r="G12" s="3" t="s">
        <v>190</v>
      </c>
      <c r="H12" s="3" t="s">
        <v>56</v>
      </c>
      <c r="I12" s="3" t="s">
        <v>57</v>
      </c>
      <c r="J12" s="3" t="s">
        <v>191</v>
      </c>
      <c r="K12" s="3" t="s">
        <v>192</v>
      </c>
      <c r="L12" s="3" t="s">
        <v>193</v>
      </c>
      <c r="M12" s="3" t="s">
        <v>81</v>
      </c>
      <c r="N12" s="3" t="s">
        <v>194</v>
      </c>
      <c r="O12" s="3"/>
      <c r="P12" s="3" t="s">
        <v>195</v>
      </c>
      <c r="Q12" s="3" t="s">
        <v>62</v>
      </c>
      <c r="R12" s="3" t="s">
        <v>63</v>
      </c>
      <c r="S12" s="3" t="s">
        <v>196</v>
      </c>
      <c r="T12" s="3" t="s">
        <v>65</v>
      </c>
      <c r="U12" s="3"/>
      <c r="V12" s="3" t="s">
        <v>67</v>
      </c>
      <c r="W12" s="3" t="s">
        <v>68</v>
      </c>
      <c r="X12" s="3" t="s">
        <v>69</v>
      </c>
      <c r="Y12" s="3" t="s">
        <v>197</v>
      </c>
      <c r="Z12" s="3" t="s">
        <v>67</v>
      </c>
      <c r="AA12" s="3">
        <v>2023013</v>
      </c>
      <c r="AB12" s="3" t="s">
        <v>198</v>
      </c>
      <c r="AC12" s="3" t="s">
        <v>199</v>
      </c>
      <c r="AD12" s="3" t="s">
        <v>74</v>
      </c>
      <c r="AE12" s="7" t="str">
        <f>HYPERLINK("https://static.wenjuan.pub/6448a247d0af58d925dffb12/upload_file/272-Q30-IMG20230505...-739391.jpg?e=1683388971&amp;token=-S3u1w3JrmFKSFNKh6j5JQkPKMGLqf-aPDDdDxY6:cjZeZ-b4ufLELyteudseCInXYXE=","IMG20230505111835.jpg")</f>
        <v>IMG20230505111835.jpg</v>
      </c>
    </row>
    <row r="13" s="1" customFormat="1" spans="1:31">
      <c r="A13" s="2">
        <v>12</v>
      </c>
      <c r="B13" s="3" t="s">
        <v>200</v>
      </c>
      <c r="C13" s="3" t="s">
        <v>51</v>
      </c>
      <c r="D13" s="3" t="s">
        <v>201</v>
      </c>
      <c r="E13" s="3" t="s">
        <v>202</v>
      </c>
      <c r="F13" s="3" t="s">
        <v>203</v>
      </c>
      <c r="G13" s="3" t="s">
        <v>204</v>
      </c>
      <c r="H13" s="3" t="s">
        <v>56</v>
      </c>
      <c r="I13" s="3" t="s">
        <v>57</v>
      </c>
      <c r="J13" s="3" t="s">
        <v>205</v>
      </c>
      <c r="K13" s="3" t="s">
        <v>206</v>
      </c>
      <c r="L13" s="3" t="s">
        <v>95</v>
      </c>
      <c r="M13" s="3" t="s">
        <v>81</v>
      </c>
      <c r="N13" s="3" t="s">
        <v>207</v>
      </c>
      <c r="O13" s="3"/>
      <c r="P13" s="3" t="s">
        <v>208</v>
      </c>
      <c r="Q13" s="3" t="s">
        <v>62</v>
      </c>
      <c r="R13" s="3" t="s">
        <v>63</v>
      </c>
      <c r="S13" s="3" t="s">
        <v>64</v>
      </c>
      <c r="T13" s="3" t="s">
        <v>65</v>
      </c>
      <c r="U13" s="3" t="s">
        <v>209</v>
      </c>
      <c r="V13" s="3" t="s">
        <v>210</v>
      </c>
      <c r="W13" s="3" t="s">
        <v>68</v>
      </c>
      <c r="X13" s="3" t="s">
        <v>69</v>
      </c>
      <c r="Y13" s="3" t="s">
        <v>211</v>
      </c>
      <c r="Z13" s="3" t="s">
        <v>210</v>
      </c>
      <c r="AA13" s="2">
        <v>2023024</v>
      </c>
      <c r="AB13" s="3" t="s">
        <v>212</v>
      </c>
      <c r="AC13" s="3" t="s">
        <v>213</v>
      </c>
      <c r="AD13" s="3" t="s">
        <v>74</v>
      </c>
      <c r="AE13" s="7" t="str">
        <f>HYPERLINK("https://static.wenjuan.pub/6448a247d0af58d925dffb12/upload_file/385-Q30-16832599346...-963394.jpg?e=1683388971&amp;token=-S3u1w3JrmFKSFNKh6j5JQkPKMGLqf-aPDDdDxY6:5grlrB6yTGHGyXMwvNkWYeZKs-Q=","1683259934615.jpg")</f>
        <v>1683259934615.jpg</v>
      </c>
    </row>
    <row r="14" s="1" customFormat="1" spans="1:31">
      <c r="A14" s="2">
        <v>13</v>
      </c>
      <c r="B14" s="3" t="s">
        <v>214</v>
      </c>
      <c r="C14" s="3" t="s">
        <v>142</v>
      </c>
      <c r="D14" s="3" t="s">
        <v>215</v>
      </c>
      <c r="E14" s="3" t="s">
        <v>216</v>
      </c>
      <c r="F14" s="3" t="s">
        <v>217</v>
      </c>
      <c r="G14" s="3" t="s">
        <v>218</v>
      </c>
      <c r="H14" s="3" t="s">
        <v>56</v>
      </c>
      <c r="I14" s="3" t="s">
        <v>57</v>
      </c>
      <c r="J14" s="3" t="s">
        <v>219</v>
      </c>
      <c r="K14" s="3" t="s">
        <v>220</v>
      </c>
      <c r="L14" s="3" t="s">
        <v>221</v>
      </c>
      <c r="M14" s="3" t="s">
        <v>81</v>
      </c>
      <c r="N14" s="3" t="s">
        <v>222</v>
      </c>
      <c r="O14" s="3"/>
      <c r="P14" s="3" t="s">
        <v>195</v>
      </c>
      <c r="Q14" s="3" t="s">
        <v>62</v>
      </c>
      <c r="R14" s="3" t="s">
        <v>63</v>
      </c>
      <c r="S14" s="3" t="s">
        <v>64</v>
      </c>
      <c r="T14" s="3" t="s">
        <v>97</v>
      </c>
      <c r="U14" s="3"/>
      <c r="V14" s="3" t="s">
        <v>67</v>
      </c>
      <c r="W14" s="3" t="s">
        <v>68</v>
      </c>
      <c r="X14" s="3" t="s">
        <v>69</v>
      </c>
      <c r="Y14" s="3" t="s">
        <v>223</v>
      </c>
      <c r="Z14" s="3" t="s">
        <v>210</v>
      </c>
      <c r="AA14" s="2">
        <v>2023037</v>
      </c>
      <c r="AB14" s="3" t="s">
        <v>224</v>
      </c>
      <c r="AC14" s="3" t="s">
        <v>225</v>
      </c>
      <c r="AD14" s="3" t="s">
        <v>74</v>
      </c>
      <c r="AE14" s="7" t="str">
        <f>HYPERLINK("https://static.wenjuan.pub/6448a247d0af58d925dffb12/upload_file/591-Q30-16832710991...-843752.jpg?e=1683388971&amp;token=-S3u1w3JrmFKSFNKh6j5JQkPKMGLqf-aPDDdDxY6:ZM6NAFioK3E24cRseEF89l9PzFk=","1683271099103.jpg")</f>
        <v>1683271099103.jpg</v>
      </c>
    </row>
    <row r="15" s="1" customFormat="1" spans="1:31">
      <c r="A15" s="2">
        <v>14</v>
      </c>
      <c r="B15" s="3" t="s">
        <v>226</v>
      </c>
      <c r="C15" s="3" t="s">
        <v>51</v>
      </c>
      <c r="D15" s="3" t="s">
        <v>227</v>
      </c>
      <c r="E15" s="3" t="s">
        <v>228</v>
      </c>
      <c r="F15" s="3" t="s">
        <v>229</v>
      </c>
      <c r="G15" s="3" t="s">
        <v>230</v>
      </c>
      <c r="H15" s="3" t="s">
        <v>56</v>
      </c>
      <c r="I15" s="3" t="s">
        <v>57</v>
      </c>
      <c r="J15" s="3" t="s">
        <v>231</v>
      </c>
      <c r="K15" s="3" t="s">
        <v>232</v>
      </c>
      <c r="L15" s="3" t="s">
        <v>233</v>
      </c>
      <c r="M15" s="3" t="s">
        <v>234</v>
      </c>
      <c r="N15" s="3" t="s">
        <v>235</v>
      </c>
      <c r="O15" s="3" t="s">
        <v>227</v>
      </c>
      <c r="P15" s="3" t="s">
        <v>236</v>
      </c>
      <c r="Q15" s="3" t="s">
        <v>62</v>
      </c>
      <c r="R15" s="3" t="s">
        <v>57</v>
      </c>
      <c r="S15" s="3" t="s">
        <v>64</v>
      </c>
      <c r="T15" s="3" t="s">
        <v>237</v>
      </c>
      <c r="U15" s="3"/>
      <c r="V15" s="3" t="s">
        <v>238</v>
      </c>
      <c r="W15" s="3" t="s">
        <v>68</v>
      </c>
      <c r="X15" s="3" t="s">
        <v>69</v>
      </c>
      <c r="Y15" s="3" t="s">
        <v>239</v>
      </c>
      <c r="Z15" s="3" t="s">
        <v>240</v>
      </c>
      <c r="AA15" s="2">
        <v>2023064</v>
      </c>
      <c r="AB15" s="3" t="s">
        <v>241</v>
      </c>
      <c r="AC15" s="3" t="s">
        <v>242</v>
      </c>
      <c r="AD15" s="3" t="s">
        <v>243</v>
      </c>
      <c r="AE15" s="7" t="str">
        <f>HYPERLINK("https://static.wenjuan.pub/6448a247d0af58d925dffb12/upload_file/252-Q30-16832561176...-310177.jpg?e=1683388971&amp;token=-S3u1w3JrmFKSFNKh6j5JQkPKMGLqf-aPDDdDxY6:bpVxxjEOXFDcyntpNiD6w6YEFH0=","1683256117698.jpg")</f>
        <v>1683256117698.jpg</v>
      </c>
    </row>
    <row r="16" s="1" customFormat="1" spans="1:31">
      <c r="A16" s="2">
        <v>15</v>
      </c>
      <c r="B16" s="3" t="s">
        <v>244</v>
      </c>
      <c r="C16" s="3" t="s">
        <v>142</v>
      </c>
      <c r="D16" s="3" t="s">
        <v>245</v>
      </c>
      <c r="E16" s="3" t="s">
        <v>246</v>
      </c>
      <c r="F16" s="3" t="s">
        <v>247</v>
      </c>
      <c r="G16" s="3" t="s">
        <v>248</v>
      </c>
      <c r="H16" s="3" t="s">
        <v>56</v>
      </c>
      <c r="I16" s="3" t="s">
        <v>57</v>
      </c>
      <c r="J16" s="3" t="s">
        <v>16</v>
      </c>
      <c r="K16" s="3" t="s">
        <v>249</v>
      </c>
      <c r="L16" s="3" t="s">
        <v>250</v>
      </c>
      <c r="M16" s="3" t="s">
        <v>251</v>
      </c>
      <c r="N16" s="3" t="s">
        <v>252</v>
      </c>
      <c r="O16" s="3" t="s">
        <v>245</v>
      </c>
      <c r="P16" s="3" t="s">
        <v>195</v>
      </c>
      <c r="Q16" s="3" t="s">
        <v>62</v>
      </c>
      <c r="R16" s="3" t="s">
        <v>63</v>
      </c>
      <c r="S16" s="3" t="s">
        <v>64</v>
      </c>
      <c r="T16" s="3" t="s">
        <v>253</v>
      </c>
      <c r="U16" s="3"/>
      <c r="V16" s="3" t="s">
        <v>254</v>
      </c>
      <c r="W16" s="3" t="s">
        <v>68</v>
      </c>
      <c r="X16" s="3" t="s">
        <v>69</v>
      </c>
      <c r="Y16" s="3" t="s">
        <v>255</v>
      </c>
      <c r="Z16" s="3" t="s">
        <v>240</v>
      </c>
      <c r="AA16" s="2">
        <v>2023065</v>
      </c>
      <c r="AB16" s="3" t="s">
        <v>256</v>
      </c>
      <c r="AC16" s="3" t="s">
        <v>257</v>
      </c>
      <c r="AD16" s="3" t="s">
        <v>243</v>
      </c>
      <c r="AE16" s="7" t="str">
        <f>HYPERLINK("https://static.wenjuan.pub/6448a247d0af58d925dffb12/upload_file/686-Q30-16832771431...-454208.jpg?e=1683388971&amp;token=-S3u1w3JrmFKSFNKh6j5JQkPKMGLqf-aPDDdDxY6:53eGGX_3DWvQJ5LmgJ2MJDxXPfo=","1683277143120.jpg")</f>
        <v>1683277143120.jpg</v>
      </c>
    </row>
    <row r="17" s="1" customFormat="1" spans="1:31">
      <c r="A17" s="2">
        <v>16</v>
      </c>
      <c r="B17" s="3" t="s">
        <v>258</v>
      </c>
      <c r="C17" s="3" t="s">
        <v>142</v>
      </c>
      <c r="D17" s="3" t="s">
        <v>259</v>
      </c>
      <c r="E17" s="3" t="s">
        <v>260</v>
      </c>
      <c r="F17" s="3" t="s">
        <v>261</v>
      </c>
      <c r="G17" s="3" t="s">
        <v>262</v>
      </c>
      <c r="H17" s="3" t="s">
        <v>56</v>
      </c>
      <c r="I17" s="3" t="s">
        <v>263</v>
      </c>
      <c r="J17" s="3" t="s">
        <v>264</v>
      </c>
      <c r="K17" s="3" t="s">
        <v>265</v>
      </c>
      <c r="L17" s="3" t="s">
        <v>266</v>
      </c>
      <c r="M17" s="3" t="s">
        <v>81</v>
      </c>
      <c r="N17" s="3" t="s">
        <v>267</v>
      </c>
      <c r="O17" s="3" t="s">
        <v>259</v>
      </c>
      <c r="P17" s="3" t="s">
        <v>268</v>
      </c>
      <c r="Q17" s="3" t="s">
        <v>62</v>
      </c>
      <c r="R17" s="3" t="s">
        <v>269</v>
      </c>
      <c r="S17" s="3" t="s">
        <v>64</v>
      </c>
      <c r="T17" s="3" t="s">
        <v>65</v>
      </c>
      <c r="U17" s="3" t="s">
        <v>270</v>
      </c>
      <c r="V17" s="3" t="s">
        <v>67</v>
      </c>
      <c r="W17" s="3" t="s">
        <v>68</v>
      </c>
      <c r="X17" s="3" t="s">
        <v>69</v>
      </c>
      <c r="Y17" s="3" t="s">
        <v>271</v>
      </c>
      <c r="Z17" s="3" t="s">
        <v>240</v>
      </c>
      <c r="AA17" s="3">
        <v>2023067</v>
      </c>
      <c r="AB17" s="3" t="s">
        <v>272</v>
      </c>
      <c r="AC17" s="3" t="s">
        <v>273</v>
      </c>
      <c r="AD17" s="3" t="s">
        <v>243</v>
      </c>
      <c r="AE17" s="7" t="str">
        <f>HYPERLINK("https://static.wenjuan.pub/6448a247d0af58d925dffb12/upload_file/583-Q30-16832704966...-754939.jpg?e=1683388971&amp;token=-S3u1w3JrmFKSFNKh6j5JQkPKMGLqf-aPDDdDxY6:hq0oP5109CNOPHOWhggKE358KmU=","1683270496684.jpg")</f>
        <v>1683270496684.jpg</v>
      </c>
    </row>
    <row r="18" s="1" customFormat="1" spans="1:31">
      <c r="A18" s="2">
        <v>17</v>
      </c>
      <c r="B18" s="3" t="s">
        <v>274</v>
      </c>
      <c r="C18" s="3" t="s">
        <v>51</v>
      </c>
      <c r="D18" s="3" t="s">
        <v>227</v>
      </c>
      <c r="E18" s="3" t="s">
        <v>275</v>
      </c>
      <c r="F18" s="3" t="s">
        <v>276</v>
      </c>
      <c r="G18" s="3" t="s">
        <v>277</v>
      </c>
      <c r="H18" s="3" t="s">
        <v>78</v>
      </c>
      <c r="I18" s="3" t="s">
        <v>132</v>
      </c>
      <c r="J18" s="3" t="s">
        <v>278</v>
      </c>
      <c r="K18" s="3" t="s">
        <v>279</v>
      </c>
      <c r="L18" s="3" t="s">
        <v>280</v>
      </c>
      <c r="M18" s="3" t="s">
        <v>81</v>
      </c>
      <c r="N18" s="3" t="s">
        <v>281</v>
      </c>
      <c r="O18" s="3" t="s">
        <v>227</v>
      </c>
      <c r="P18" s="3" t="s">
        <v>282</v>
      </c>
      <c r="Q18" s="3" t="s">
        <v>62</v>
      </c>
      <c r="R18" s="3" t="s">
        <v>283</v>
      </c>
      <c r="S18" s="3" t="s">
        <v>64</v>
      </c>
      <c r="T18" s="3" t="s">
        <v>65</v>
      </c>
      <c r="U18" s="3" t="s">
        <v>284</v>
      </c>
      <c r="V18" s="3" t="s">
        <v>67</v>
      </c>
      <c r="W18" s="3" t="s">
        <v>68</v>
      </c>
      <c r="X18" s="3" t="s">
        <v>69</v>
      </c>
      <c r="Y18" s="3" t="s">
        <v>285</v>
      </c>
      <c r="Z18" s="3" t="s">
        <v>240</v>
      </c>
      <c r="AA18" s="3">
        <v>2023069</v>
      </c>
      <c r="AB18" s="3" t="s">
        <v>286</v>
      </c>
      <c r="AC18" s="3" t="s">
        <v>287</v>
      </c>
      <c r="AD18" s="3" t="s">
        <v>243</v>
      </c>
      <c r="AE18" s="7" t="str">
        <f>HYPERLINK("https://static.wenjuan.pub/6448a247d0af58d925dffb12/upload_file/545-Q30-image-250543.jpg?e=1683388971&amp;token=-S3u1w3JrmFKSFNKh6j5JQkPKMGLqf-aPDDdDxY6:IqOXeK-u4_irPX4vJzXoN9fVBsg=","image.jpg")</f>
        <v>image.jpg</v>
      </c>
    </row>
    <row r="19" s="1" customFormat="1" spans="1:31">
      <c r="A19" s="2">
        <v>18</v>
      </c>
      <c r="B19" s="3" t="s">
        <v>288</v>
      </c>
      <c r="C19" s="3" t="s">
        <v>51</v>
      </c>
      <c r="D19" s="3" t="s">
        <v>227</v>
      </c>
      <c r="E19" s="3" t="s">
        <v>275</v>
      </c>
      <c r="F19" s="3" t="s">
        <v>289</v>
      </c>
      <c r="G19" s="3" t="s">
        <v>290</v>
      </c>
      <c r="H19" s="3" t="s">
        <v>78</v>
      </c>
      <c r="I19" s="3" t="s">
        <v>57</v>
      </c>
      <c r="J19" s="3" t="s">
        <v>278</v>
      </c>
      <c r="K19" s="3" t="s">
        <v>265</v>
      </c>
      <c r="L19" s="3" t="s">
        <v>280</v>
      </c>
      <c r="M19" s="3" t="s">
        <v>291</v>
      </c>
      <c r="N19" s="3" t="s">
        <v>291</v>
      </c>
      <c r="O19" s="3" t="s">
        <v>227</v>
      </c>
      <c r="P19" s="3" t="s">
        <v>292</v>
      </c>
      <c r="Q19" s="3" t="s">
        <v>62</v>
      </c>
      <c r="R19" s="3" t="s">
        <v>293</v>
      </c>
      <c r="S19" s="3" t="s">
        <v>64</v>
      </c>
      <c r="T19" s="3" t="s">
        <v>294</v>
      </c>
      <c r="U19" s="3"/>
      <c r="V19" s="3" t="s">
        <v>67</v>
      </c>
      <c r="W19" s="3" t="s">
        <v>68</v>
      </c>
      <c r="X19" s="3" t="s">
        <v>69</v>
      </c>
      <c r="Y19" s="3" t="s">
        <v>295</v>
      </c>
      <c r="Z19" s="3" t="s">
        <v>240</v>
      </c>
      <c r="AA19" s="3">
        <v>2023069</v>
      </c>
      <c r="AB19" s="3" t="s">
        <v>286</v>
      </c>
      <c r="AC19" s="3" t="s">
        <v>296</v>
      </c>
      <c r="AD19" s="3" t="s">
        <v>243</v>
      </c>
      <c r="AE19" s="7" t="str">
        <f>HYPERLINK("https://static.wenjuan.pub/6448a247d0af58d925dffb12/upload_file/624-Q30-16832725181...-114674.jpg?e=1683388971&amp;token=-S3u1w3JrmFKSFNKh6j5JQkPKMGLqf-aPDDdDxY6:tAdmoL4o4oeQISvGqwPegMMiBGc=","1683272518163.jpg")</f>
        <v>1683272518163.jpg</v>
      </c>
    </row>
    <row r="20" s="1" customFormat="1" spans="1:31">
      <c r="A20" s="2">
        <v>19</v>
      </c>
      <c r="B20" s="3" t="s">
        <v>297</v>
      </c>
      <c r="C20" s="3" t="s">
        <v>51</v>
      </c>
      <c r="D20" s="3" t="s">
        <v>90</v>
      </c>
      <c r="E20" s="3" t="s">
        <v>298</v>
      </c>
      <c r="F20" s="3" t="s">
        <v>299</v>
      </c>
      <c r="G20" s="3" t="s">
        <v>300</v>
      </c>
      <c r="H20" s="3" t="s">
        <v>56</v>
      </c>
      <c r="I20" s="3" t="s">
        <v>57</v>
      </c>
      <c r="J20" s="3" t="s">
        <v>147</v>
      </c>
      <c r="K20" s="3" t="s">
        <v>134</v>
      </c>
      <c r="L20" s="3" t="s">
        <v>301</v>
      </c>
      <c r="M20" s="3" t="s">
        <v>302</v>
      </c>
      <c r="N20" s="3" t="s">
        <v>303</v>
      </c>
      <c r="O20" s="3"/>
      <c r="P20" s="3" t="s">
        <v>83</v>
      </c>
      <c r="Q20" s="3" t="s">
        <v>62</v>
      </c>
      <c r="R20" s="3" t="s">
        <v>63</v>
      </c>
      <c r="S20" s="3" t="s">
        <v>64</v>
      </c>
      <c r="T20" s="3" t="s">
        <v>304</v>
      </c>
      <c r="U20" s="3"/>
      <c r="V20" s="3" t="s">
        <v>305</v>
      </c>
      <c r="W20" s="3" t="s">
        <v>68</v>
      </c>
      <c r="X20" s="3" t="s">
        <v>69</v>
      </c>
      <c r="Y20" s="3" t="s">
        <v>300</v>
      </c>
      <c r="Z20" s="3" t="s">
        <v>67</v>
      </c>
      <c r="AA20" s="3" t="s">
        <v>306</v>
      </c>
      <c r="AB20" s="3" t="s">
        <v>307</v>
      </c>
      <c r="AC20" s="3" t="s">
        <v>308</v>
      </c>
      <c r="AD20" s="3" t="s">
        <v>74</v>
      </c>
      <c r="AE20" s="7" t="str">
        <f>HYPERLINK("https://static.wenjuan.pub/6448a247d0af58d925dffb12/upload_file/2-Q30-IMG_2023050...-157539.jpg?e=1683388971&amp;token=-S3u1w3JrmFKSFNKh6j5JQkPKMGLqf-aPDDdDxY6:46pCl9vvBvuxElDLFn3BA5GDWw8=","IMG_20230505_084556.jpg")</f>
        <v>IMG_20230505_084556.jpg</v>
      </c>
    </row>
    <row r="21" s="1" customFormat="1" spans="1:31">
      <c r="A21" s="2">
        <v>20</v>
      </c>
      <c r="B21" s="3" t="s">
        <v>309</v>
      </c>
      <c r="C21" s="3" t="s">
        <v>51</v>
      </c>
      <c r="D21" s="3" t="s">
        <v>90</v>
      </c>
      <c r="E21" s="3" t="s">
        <v>298</v>
      </c>
      <c r="F21" s="3" t="s">
        <v>310</v>
      </c>
      <c r="G21" s="3" t="s">
        <v>311</v>
      </c>
      <c r="H21" s="3" t="s">
        <v>78</v>
      </c>
      <c r="I21" s="3" t="s">
        <v>57</v>
      </c>
      <c r="J21" s="3" t="s">
        <v>147</v>
      </c>
      <c r="K21" s="3" t="s">
        <v>312</v>
      </c>
      <c r="L21" s="3" t="s">
        <v>301</v>
      </c>
      <c r="M21" s="3" t="s">
        <v>313</v>
      </c>
      <c r="N21" s="3" t="s">
        <v>314</v>
      </c>
      <c r="O21" s="3"/>
      <c r="P21" s="3" t="s">
        <v>315</v>
      </c>
      <c r="Q21" s="3" t="s">
        <v>62</v>
      </c>
      <c r="R21" s="3" t="s">
        <v>63</v>
      </c>
      <c r="S21" s="3" t="s">
        <v>64</v>
      </c>
      <c r="T21" s="3" t="s">
        <v>65</v>
      </c>
      <c r="U21" s="3" t="s">
        <v>316</v>
      </c>
      <c r="V21" s="3" t="s">
        <v>305</v>
      </c>
      <c r="W21" s="3" t="s">
        <v>99</v>
      </c>
      <c r="X21" s="3" t="s">
        <v>69</v>
      </c>
      <c r="Y21" s="3" t="s">
        <v>300</v>
      </c>
      <c r="Z21" s="3" t="s">
        <v>67</v>
      </c>
      <c r="AA21" s="3" t="s">
        <v>306</v>
      </c>
      <c r="AB21" s="3" t="s">
        <v>307</v>
      </c>
      <c r="AC21" s="3" t="s">
        <v>317</v>
      </c>
      <c r="AD21" s="3" t="s">
        <v>74</v>
      </c>
      <c r="AE21" s="7" t="str">
        <f>HYPERLINK("https://static.wenjuan.pub/6448a247d0af58d925dffb12/upload_file/7-Q30-16832480685...-319725.jpg?e=1683388971&amp;token=-S3u1w3JrmFKSFNKh6j5JQkPKMGLqf-aPDDdDxY6:je6xZpvtaz5irPE10gatNmJlvvs=","1683248068521.jpg")</f>
        <v>1683248068521.jpg</v>
      </c>
    </row>
    <row r="22" s="1" customFormat="1" spans="1:31">
      <c r="A22" s="2">
        <v>21</v>
      </c>
      <c r="B22" s="3" t="s">
        <v>318</v>
      </c>
      <c r="C22" s="3" t="s">
        <v>142</v>
      </c>
      <c r="D22" s="3" t="s">
        <v>90</v>
      </c>
      <c r="E22" s="3" t="s">
        <v>298</v>
      </c>
      <c r="F22" s="3" t="s">
        <v>319</v>
      </c>
      <c r="G22" s="3" t="s">
        <v>320</v>
      </c>
      <c r="H22" s="3" t="s">
        <v>321</v>
      </c>
      <c r="I22" s="3" t="s">
        <v>57</v>
      </c>
      <c r="J22" s="3" t="s">
        <v>322</v>
      </c>
      <c r="K22" s="3" t="s">
        <v>134</v>
      </c>
      <c r="L22" s="3" t="s">
        <v>301</v>
      </c>
      <c r="M22" s="3" t="s">
        <v>323</v>
      </c>
      <c r="N22" s="3" t="s">
        <v>324</v>
      </c>
      <c r="O22" s="3"/>
      <c r="P22" s="3" t="s">
        <v>325</v>
      </c>
      <c r="Q22" s="3" t="s">
        <v>84</v>
      </c>
      <c r="R22" s="3" t="s">
        <v>63</v>
      </c>
      <c r="S22" s="3" t="s">
        <v>64</v>
      </c>
      <c r="T22" s="3" t="s">
        <v>65</v>
      </c>
      <c r="U22" s="3" t="s">
        <v>326</v>
      </c>
      <c r="V22" s="3" t="s">
        <v>67</v>
      </c>
      <c r="W22" s="3" t="s">
        <v>68</v>
      </c>
      <c r="X22" s="3" t="s">
        <v>327</v>
      </c>
      <c r="Y22" s="3" t="s">
        <v>328</v>
      </c>
      <c r="Z22" s="3" t="s">
        <v>67</v>
      </c>
      <c r="AA22" s="3" t="s">
        <v>306</v>
      </c>
      <c r="AB22" s="3" t="s">
        <v>307</v>
      </c>
      <c r="AC22" s="3" t="s">
        <v>329</v>
      </c>
      <c r="AD22" s="3" t="s">
        <v>74</v>
      </c>
      <c r="AE22" s="7" t="str">
        <f>HYPERLINK("https://static.wenjuan.pub/6448a247d0af58d925dffb12/upload_file/12-Q30-16832481714...-690929.jpg?e=1683388971&amp;token=-S3u1w3JrmFKSFNKh6j5JQkPKMGLqf-aPDDdDxY6:ASF13oHp1UlstxWj3nOpnQ4JKGE=","1683248171468.jpg")</f>
        <v>1683248171468.jpg</v>
      </c>
    </row>
    <row r="23" s="1" customFormat="1" spans="1:31">
      <c r="A23" s="2">
        <v>22</v>
      </c>
      <c r="B23" s="3" t="s">
        <v>330</v>
      </c>
      <c r="C23" s="3" t="s">
        <v>51</v>
      </c>
      <c r="D23" s="3" t="s">
        <v>90</v>
      </c>
      <c r="E23" s="3" t="s">
        <v>298</v>
      </c>
      <c r="F23" s="3" t="s">
        <v>331</v>
      </c>
      <c r="G23" s="3" t="s">
        <v>332</v>
      </c>
      <c r="H23" s="3" t="s">
        <v>56</v>
      </c>
      <c r="I23" s="3" t="s">
        <v>132</v>
      </c>
      <c r="J23" s="3" t="s">
        <v>333</v>
      </c>
      <c r="K23" s="3" t="s">
        <v>334</v>
      </c>
      <c r="L23" s="3" t="s">
        <v>335</v>
      </c>
      <c r="M23" s="3" t="s">
        <v>81</v>
      </c>
      <c r="N23" s="3" t="s">
        <v>336</v>
      </c>
      <c r="O23" s="3"/>
      <c r="P23" s="3" t="s">
        <v>83</v>
      </c>
      <c r="Q23" s="3" t="s">
        <v>62</v>
      </c>
      <c r="R23" s="3" t="s">
        <v>337</v>
      </c>
      <c r="S23" s="3" t="s">
        <v>64</v>
      </c>
      <c r="T23" s="3" t="s">
        <v>65</v>
      </c>
      <c r="U23" s="3" t="s">
        <v>338</v>
      </c>
      <c r="V23" s="3" t="s">
        <v>67</v>
      </c>
      <c r="W23" s="3" t="s">
        <v>339</v>
      </c>
      <c r="X23" s="3" t="s">
        <v>69</v>
      </c>
      <c r="Y23" s="3" t="s">
        <v>340</v>
      </c>
      <c r="Z23" s="3" t="s">
        <v>67</v>
      </c>
      <c r="AA23" s="3" t="s">
        <v>306</v>
      </c>
      <c r="AB23" s="3" t="s">
        <v>307</v>
      </c>
      <c r="AC23" s="3" t="s">
        <v>341</v>
      </c>
      <c r="AD23" s="3" t="s">
        <v>74</v>
      </c>
      <c r="AE23" s="7" t="str">
        <f>HYPERLINK("https://static.wenjuan.pub/6448a247d0af58d925dffb12/upload_file/18-Q30-16832480005...-884966.jpg?e=1683388971&amp;token=-S3u1w3JrmFKSFNKh6j5JQkPKMGLqf-aPDDdDxY6:hoMurZZCIpxW8isCrnhlVwNgrEQ=","1683248000509.jpg")</f>
        <v>1683248000509.jpg</v>
      </c>
    </row>
    <row r="24" s="1" customFormat="1" spans="1:31">
      <c r="A24" s="2">
        <v>23</v>
      </c>
      <c r="B24" s="3" t="s">
        <v>342</v>
      </c>
      <c r="C24" s="3" t="s">
        <v>51</v>
      </c>
      <c r="D24" s="3" t="s">
        <v>90</v>
      </c>
      <c r="E24" s="3" t="s">
        <v>298</v>
      </c>
      <c r="F24" s="3" t="s">
        <v>343</v>
      </c>
      <c r="G24" s="3" t="s">
        <v>344</v>
      </c>
      <c r="H24" s="3" t="s">
        <v>78</v>
      </c>
      <c r="I24" s="3" t="s">
        <v>57</v>
      </c>
      <c r="J24" s="3" t="s">
        <v>345</v>
      </c>
      <c r="K24" s="3" t="s">
        <v>346</v>
      </c>
      <c r="L24" s="3" t="s">
        <v>347</v>
      </c>
      <c r="M24" s="3" t="s">
        <v>348</v>
      </c>
      <c r="N24" s="3" t="s">
        <v>349</v>
      </c>
      <c r="O24" s="3"/>
      <c r="P24" s="3" t="s">
        <v>136</v>
      </c>
      <c r="Q24" s="3" t="s">
        <v>62</v>
      </c>
      <c r="R24" s="3" t="s">
        <v>350</v>
      </c>
      <c r="S24" s="3" t="s">
        <v>64</v>
      </c>
      <c r="T24" s="3" t="s">
        <v>97</v>
      </c>
      <c r="U24" s="3"/>
      <c r="V24" s="3" t="s">
        <v>351</v>
      </c>
      <c r="W24" s="3" t="s">
        <v>68</v>
      </c>
      <c r="X24" s="3" t="s">
        <v>69</v>
      </c>
      <c r="Y24" s="3" t="s">
        <v>352</v>
      </c>
      <c r="Z24" s="3" t="s">
        <v>67</v>
      </c>
      <c r="AA24" s="3" t="s">
        <v>306</v>
      </c>
      <c r="AB24" s="3" t="s">
        <v>307</v>
      </c>
      <c r="AC24" s="3" t="s">
        <v>353</v>
      </c>
      <c r="AD24" s="3" t="s">
        <v>74</v>
      </c>
      <c r="AE24" s="7" t="str">
        <f>HYPERLINK("https://static.wenjuan.pub/6448a247d0af58d925dffb12/upload_file/29-Q30-IMG_2023050...-400231.jpg?e=1683388971&amp;token=-S3u1w3JrmFKSFNKh6j5JQkPKMGLqf-aPDDdDxY6:NWCiRZY_iF2RwqcOmLYmt9CDI-U=","IMG_20230505_085926.jpg")</f>
        <v>IMG_20230505_085926.jpg</v>
      </c>
    </row>
    <row r="25" s="1" customFormat="1" spans="1:31">
      <c r="A25" s="2">
        <v>24</v>
      </c>
      <c r="B25" s="3" t="s">
        <v>354</v>
      </c>
      <c r="C25" s="3" t="s">
        <v>51</v>
      </c>
      <c r="D25" s="3" t="s">
        <v>90</v>
      </c>
      <c r="E25" s="3" t="s">
        <v>298</v>
      </c>
      <c r="F25" s="3" t="s">
        <v>355</v>
      </c>
      <c r="G25" s="3" t="s">
        <v>356</v>
      </c>
      <c r="H25" s="3" t="s">
        <v>78</v>
      </c>
      <c r="I25" s="3" t="s">
        <v>57</v>
      </c>
      <c r="J25" s="3" t="s">
        <v>357</v>
      </c>
      <c r="K25" s="3" t="s">
        <v>358</v>
      </c>
      <c r="L25" s="3" t="s">
        <v>359</v>
      </c>
      <c r="M25" s="3" t="s">
        <v>81</v>
      </c>
      <c r="N25" s="3" t="s">
        <v>360</v>
      </c>
      <c r="O25" s="3"/>
      <c r="P25" s="3" t="s">
        <v>361</v>
      </c>
      <c r="Q25" s="3" t="s">
        <v>62</v>
      </c>
      <c r="R25" s="3" t="s">
        <v>57</v>
      </c>
      <c r="S25" s="3" t="s">
        <v>64</v>
      </c>
      <c r="T25" s="3" t="s">
        <v>65</v>
      </c>
      <c r="U25" s="3" t="s">
        <v>362</v>
      </c>
      <c r="V25" s="3" t="s">
        <v>305</v>
      </c>
      <c r="W25" s="3" t="s">
        <v>68</v>
      </c>
      <c r="X25" s="3" t="s">
        <v>69</v>
      </c>
      <c r="Y25" s="3" t="s">
        <v>363</v>
      </c>
      <c r="Z25" s="3" t="s">
        <v>67</v>
      </c>
      <c r="AA25" s="3" t="s">
        <v>306</v>
      </c>
      <c r="AB25" s="3" t="s">
        <v>307</v>
      </c>
      <c r="AC25" s="3" t="s">
        <v>364</v>
      </c>
      <c r="AD25" s="3" t="s">
        <v>74</v>
      </c>
      <c r="AE25" s="7" t="str">
        <f>HYPERLINK("https://static.wenjuan.pub/6448a247d0af58d925dffb12/upload_file/33-Q30-16832486205...-776768.jpg?e=1683388971&amp;token=-S3u1w3JrmFKSFNKh6j5JQkPKMGLqf-aPDDdDxY6:sm48JaRwfWn0mekre8QXLU4IsLg=","1683248620522.jpg")</f>
        <v>1683248620522.jpg</v>
      </c>
    </row>
    <row r="26" s="1" customFormat="1" spans="1:31">
      <c r="A26" s="2">
        <v>25</v>
      </c>
      <c r="B26" s="3" t="s">
        <v>365</v>
      </c>
      <c r="C26" s="3" t="s">
        <v>51</v>
      </c>
      <c r="D26" s="3"/>
      <c r="E26" s="3" t="s">
        <v>305</v>
      </c>
      <c r="F26" s="3" t="s">
        <v>366</v>
      </c>
      <c r="G26" s="3" t="s">
        <v>367</v>
      </c>
      <c r="H26" s="3" t="s">
        <v>321</v>
      </c>
      <c r="I26" s="3" t="s">
        <v>57</v>
      </c>
      <c r="J26" s="3" t="s">
        <v>16</v>
      </c>
      <c r="K26" s="3" t="s">
        <v>346</v>
      </c>
      <c r="L26" s="3" t="s">
        <v>301</v>
      </c>
      <c r="M26" s="3" t="s">
        <v>302</v>
      </c>
      <c r="N26" s="3" t="s">
        <v>368</v>
      </c>
      <c r="O26" s="3"/>
      <c r="P26" s="3" t="s">
        <v>369</v>
      </c>
      <c r="Q26" s="3" t="s">
        <v>84</v>
      </c>
      <c r="R26" s="3" t="s">
        <v>63</v>
      </c>
      <c r="S26" s="3" t="s">
        <v>64</v>
      </c>
      <c r="T26" s="3" t="s">
        <v>370</v>
      </c>
      <c r="U26" s="3"/>
      <c r="V26" s="3" t="s">
        <v>67</v>
      </c>
      <c r="W26" s="3" t="s">
        <v>68</v>
      </c>
      <c r="X26" s="3" t="s">
        <v>69</v>
      </c>
      <c r="Y26" s="3" t="s">
        <v>371</v>
      </c>
      <c r="Z26" s="3" t="s">
        <v>67</v>
      </c>
      <c r="AA26" s="3" t="s">
        <v>372</v>
      </c>
      <c r="AB26" s="3" t="s">
        <v>373</v>
      </c>
      <c r="AC26" s="3" t="s">
        <v>374</v>
      </c>
      <c r="AD26" s="3" t="s">
        <v>74</v>
      </c>
      <c r="AE26" s="7" t="str">
        <f>HYPERLINK("https://static.wenjuan.pub/6448a247d0af58d925dffb12/upload_file/230-Q30-16832554717...-848332.jpg?e=1683388971&amp;token=-S3u1w3JrmFKSFNKh6j5JQkPKMGLqf-aPDDdDxY6:n2lsfJqtvfSJybxeQmi8jGEs9sI=","1683255471776.jpg")</f>
        <v>1683255471776.jpg</v>
      </c>
    </row>
    <row r="27" s="1" customFormat="1" spans="1:31">
      <c r="A27" s="2">
        <v>26</v>
      </c>
      <c r="B27" s="3" t="s">
        <v>375</v>
      </c>
      <c r="C27" s="3" t="s">
        <v>51</v>
      </c>
      <c r="D27" s="3" t="s">
        <v>143</v>
      </c>
      <c r="E27" s="3" t="s">
        <v>298</v>
      </c>
      <c r="F27" s="3" t="s">
        <v>376</v>
      </c>
      <c r="G27" s="3" t="s">
        <v>377</v>
      </c>
      <c r="H27" s="3" t="s">
        <v>321</v>
      </c>
      <c r="I27" s="3" t="s">
        <v>57</v>
      </c>
      <c r="J27" s="3" t="s">
        <v>378</v>
      </c>
      <c r="K27" s="3" t="s">
        <v>379</v>
      </c>
      <c r="L27" s="3" t="s">
        <v>380</v>
      </c>
      <c r="M27" s="3" t="s">
        <v>81</v>
      </c>
      <c r="N27" s="3" t="s">
        <v>381</v>
      </c>
      <c r="O27" s="3"/>
      <c r="P27" s="3" t="s">
        <v>83</v>
      </c>
      <c r="Q27" s="3" t="s">
        <v>62</v>
      </c>
      <c r="R27" s="3" t="s">
        <v>112</v>
      </c>
      <c r="S27" s="3" t="s">
        <v>64</v>
      </c>
      <c r="T27" s="3" t="s">
        <v>97</v>
      </c>
      <c r="U27" s="3"/>
      <c r="V27" s="3" t="s">
        <v>305</v>
      </c>
      <c r="W27" s="3" t="s">
        <v>68</v>
      </c>
      <c r="X27" s="3" t="s">
        <v>382</v>
      </c>
      <c r="Y27" s="3" t="s">
        <v>383</v>
      </c>
      <c r="Z27" s="3" t="s">
        <v>67</v>
      </c>
      <c r="AA27" s="3" t="s">
        <v>372</v>
      </c>
      <c r="AB27" s="3" t="s">
        <v>373</v>
      </c>
      <c r="AC27" s="3" t="s">
        <v>384</v>
      </c>
      <c r="AD27" s="3" t="s">
        <v>74</v>
      </c>
      <c r="AE27" s="7" t="str">
        <f>HYPERLINK("https://static.wenjuan.pub/6448a247d0af58d925dffb12/upload_file/287-Q30-16832663347...-703129.jpg?e=1683388971&amp;token=-S3u1w3JrmFKSFNKh6j5JQkPKMGLqf-aPDDdDxY6:0aN33Bpyq8vSifzF5kWIE5wJA7c=","1683266334758.jpg")</f>
        <v>1683266334758.jpg</v>
      </c>
    </row>
    <row r="28" s="1" customFormat="1" spans="1:31">
      <c r="A28" s="2">
        <v>27</v>
      </c>
      <c r="B28" s="3" t="s">
        <v>385</v>
      </c>
      <c r="C28" s="3" t="s">
        <v>51</v>
      </c>
      <c r="D28" s="3" t="s">
        <v>143</v>
      </c>
      <c r="E28" s="3" t="s">
        <v>298</v>
      </c>
      <c r="F28" s="3" t="s">
        <v>386</v>
      </c>
      <c r="G28" s="3" t="s">
        <v>387</v>
      </c>
      <c r="H28" s="3" t="s">
        <v>78</v>
      </c>
      <c r="I28" s="3" t="s">
        <v>57</v>
      </c>
      <c r="J28" s="3" t="s">
        <v>388</v>
      </c>
      <c r="K28" s="3" t="s">
        <v>389</v>
      </c>
      <c r="L28" s="3" t="s">
        <v>390</v>
      </c>
      <c r="M28" s="3" t="s">
        <v>81</v>
      </c>
      <c r="N28" s="3" t="s">
        <v>391</v>
      </c>
      <c r="O28" s="3"/>
      <c r="P28" s="3" t="s">
        <v>83</v>
      </c>
      <c r="Q28" s="3" t="s">
        <v>62</v>
      </c>
      <c r="R28" s="3" t="s">
        <v>392</v>
      </c>
      <c r="S28" s="3" t="s">
        <v>64</v>
      </c>
      <c r="T28" s="3" t="s">
        <v>65</v>
      </c>
      <c r="U28" s="3"/>
      <c r="V28" s="3" t="s">
        <v>67</v>
      </c>
      <c r="W28" s="3" t="s">
        <v>68</v>
      </c>
      <c r="X28" s="3" t="s">
        <v>69</v>
      </c>
      <c r="Y28" s="3" t="s">
        <v>393</v>
      </c>
      <c r="Z28" s="3" t="s">
        <v>67</v>
      </c>
      <c r="AA28" s="3" t="s">
        <v>372</v>
      </c>
      <c r="AB28" s="3" t="s">
        <v>373</v>
      </c>
      <c r="AC28" s="3" t="s">
        <v>394</v>
      </c>
      <c r="AD28" s="3" t="s">
        <v>74</v>
      </c>
      <c r="AE28" s="7" t="str">
        <f>HYPERLINK("https://static.wenjuan.pub/6448a247d0af58d925dffb12/upload_file/644-Q30-1683273872067-937651等.zip?e=1683388971&amp;token=-S3u1w3JrmFKSFNKh6j5JQkPKMGLqf-aPDDdDxY6:DWuWPBYb0frFUtBHJZE044XGzQY=","1683273872067等.zip")</f>
        <v>1683273872067等.zip</v>
      </c>
    </row>
    <row r="29" s="1" customFormat="1" spans="1:31">
      <c r="A29" s="2">
        <v>28</v>
      </c>
      <c r="B29" s="3" t="s">
        <v>395</v>
      </c>
      <c r="C29" s="3" t="s">
        <v>51</v>
      </c>
      <c r="D29" s="3" t="s">
        <v>90</v>
      </c>
      <c r="E29" s="3" t="s">
        <v>396</v>
      </c>
      <c r="F29" s="3" t="s">
        <v>397</v>
      </c>
      <c r="G29" s="3" t="s">
        <v>398</v>
      </c>
      <c r="H29" s="3" t="s">
        <v>321</v>
      </c>
      <c r="I29" s="3" t="s">
        <v>57</v>
      </c>
      <c r="J29" s="3" t="s">
        <v>159</v>
      </c>
      <c r="K29" s="3" t="s">
        <v>134</v>
      </c>
      <c r="L29" s="3" t="s">
        <v>399</v>
      </c>
      <c r="M29" s="3" t="s">
        <v>81</v>
      </c>
      <c r="N29" s="3" t="s">
        <v>400</v>
      </c>
      <c r="O29" s="3"/>
      <c r="P29" s="3" t="s">
        <v>401</v>
      </c>
      <c r="Q29" s="3" t="s">
        <v>84</v>
      </c>
      <c r="R29" s="3" t="s">
        <v>63</v>
      </c>
      <c r="S29" s="3" t="s">
        <v>64</v>
      </c>
      <c r="T29" s="3" t="s">
        <v>97</v>
      </c>
      <c r="U29" s="3"/>
      <c r="V29" s="3" t="s">
        <v>67</v>
      </c>
      <c r="W29" s="3" t="s">
        <v>68</v>
      </c>
      <c r="X29" s="3" t="s">
        <v>69</v>
      </c>
      <c r="Y29" s="3" t="s">
        <v>402</v>
      </c>
      <c r="Z29" s="3" t="s">
        <v>67</v>
      </c>
      <c r="AA29" s="3" t="s">
        <v>403</v>
      </c>
      <c r="AB29" s="3" t="s">
        <v>404</v>
      </c>
      <c r="AC29" s="3" t="s">
        <v>405</v>
      </c>
      <c r="AD29" s="3" t="s">
        <v>74</v>
      </c>
      <c r="AE29" s="7" t="str">
        <f>HYPERLINK("https://static.wenjuan.pub/6448a247d0af58d925dffb12/upload_file/529-Q30-image-128210.jpg?e=1683388971&amp;token=-S3u1w3JrmFKSFNKh6j5JQkPKMGLqf-aPDDdDxY6:RpJ926FqUamgIbPNOr9sWZ3g98Y=","image.jpg")</f>
        <v>image.jpg</v>
      </c>
    </row>
    <row r="30" s="1" customFormat="1" spans="1:31">
      <c r="A30" s="2">
        <v>29</v>
      </c>
      <c r="B30" s="3" t="s">
        <v>406</v>
      </c>
      <c r="C30" s="3" t="s">
        <v>51</v>
      </c>
      <c r="D30" s="3" t="s">
        <v>143</v>
      </c>
      <c r="E30" s="3" t="s">
        <v>396</v>
      </c>
      <c r="F30" s="3" t="s">
        <v>407</v>
      </c>
      <c r="G30" s="3" t="s">
        <v>408</v>
      </c>
      <c r="H30" s="3" t="s">
        <v>56</v>
      </c>
      <c r="I30" s="3" t="s">
        <v>57</v>
      </c>
      <c r="J30" s="3" t="s">
        <v>409</v>
      </c>
      <c r="K30" s="3" t="s">
        <v>410</v>
      </c>
      <c r="L30" s="3" t="s">
        <v>399</v>
      </c>
      <c r="M30" s="3" t="s">
        <v>411</v>
      </c>
      <c r="N30" s="3" t="s">
        <v>412</v>
      </c>
      <c r="O30" s="3"/>
      <c r="P30" s="3" t="s">
        <v>413</v>
      </c>
      <c r="Q30" s="3" t="s">
        <v>62</v>
      </c>
      <c r="R30" s="3" t="s">
        <v>414</v>
      </c>
      <c r="S30" s="3" t="s">
        <v>64</v>
      </c>
      <c r="T30" s="3" t="s">
        <v>65</v>
      </c>
      <c r="U30" s="3" t="s">
        <v>415</v>
      </c>
      <c r="V30" s="3" t="s">
        <v>67</v>
      </c>
      <c r="W30" s="3" t="s">
        <v>68</v>
      </c>
      <c r="X30" s="3" t="s">
        <v>416</v>
      </c>
      <c r="Y30" s="3" t="s">
        <v>417</v>
      </c>
      <c r="Z30" s="3" t="s">
        <v>67</v>
      </c>
      <c r="AA30" s="3" t="s">
        <v>418</v>
      </c>
      <c r="AB30" s="3" t="s">
        <v>419</v>
      </c>
      <c r="AC30" s="3" t="s">
        <v>420</v>
      </c>
      <c r="AD30" s="3" t="s">
        <v>74</v>
      </c>
      <c r="AE30" s="7" t="str">
        <f>HYPERLINK("https://static.wenjuan.pub/6448a247d0af58d925dffb12/upload_file/522-Q30-16832721468...-671531.jpg?e=1683388971&amp;token=-S3u1w3JrmFKSFNKh6j5JQkPKMGLqf-aPDDdDxY6:SS64RmRSaYrZr72Y1CG63A2AgZU=","1683272146812.jpg")</f>
        <v>1683272146812.jpg</v>
      </c>
    </row>
    <row r="31" s="1" customFormat="1" spans="1:31">
      <c r="A31" s="2">
        <v>30</v>
      </c>
      <c r="B31" s="3" t="s">
        <v>421</v>
      </c>
      <c r="C31" s="3" t="s">
        <v>51</v>
      </c>
      <c r="D31" s="3" t="s">
        <v>90</v>
      </c>
      <c r="E31" s="3" t="s">
        <v>188</v>
      </c>
      <c r="F31" s="3" t="s">
        <v>422</v>
      </c>
      <c r="G31" s="3" t="s">
        <v>423</v>
      </c>
      <c r="H31" s="3" t="s">
        <v>56</v>
      </c>
      <c r="I31" s="3" t="s">
        <v>57</v>
      </c>
      <c r="J31" s="3" t="s">
        <v>424</v>
      </c>
      <c r="K31" s="3" t="s">
        <v>192</v>
      </c>
      <c r="L31" s="3" t="s">
        <v>425</v>
      </c>
      <c r="M31" s="3" t="s">
        <v>234</v>
      </c>
      <c r="N31" s="3" t="s">
        <v>234</v>
      </c>
      <c r="O31" s="3"/>
      <c r="P31" s="3" t="s">
        <v>292</v>
      </c>
      <c r="Q31" s="3" t="s">
        <v>62</v>
      </c>
      <c r="R31" s="3" t="s">
        <v>63</v>
      </c>
      <c r="S31" s="3" t="s">
        <v>64</v>
      </c>
      <c r="T31" s="3" t="s">
        <v>65</v>
      </c>
      <c r="U31" s="3" t="s">
        <v>426</v>
      </c>
      <c r="V31" s="3" t="s">
        <v>427</v>
      </c>
      <c r="W31" s="3" t="s">
        <v>68</v>
      </c>
      <c r="X31" s="3" t="s">
        <v>69</v>
      </c>
      <c r="Y31" s="3" t="s">
        <v>428</v>
      </c>
      <c r="Z31" s="3" t="s">
        <v>67</v>
      </c>
      <c r="AA31" s="3" t="s">
        <v>429</v>
      </c>
      <c r="AB31" s="3" t="s">
        <v>198</v>
      </c>
      <c r="AC31" s="3" t="s">
        <v>430</v>
      </c>
      <c r="AD31" s="3" t="s">
        <v>74</v>
      </c>
      <c r="AE31" s="7" t="str">
        <f>HYPERLINK("https://static.wenjuan.pub/6448a247d0af58d925dffb12/upload_file/691-Q30-IMG_2023050...-518172.jpg?e=1683388971&amp;token=-S3u1w3JrmFKSFNKh6j5JQkPKMGLqf-aPDDdDxY6:0BRhfzsVu3w6H-4pVwUWwBRHDfM=","IMG_20230505_092409.jpg")</f>
        <v>IMG_20230505_092409.jpg</v>
      </c>
    </row>
    <row r="32" s="1" customFormat="1" spans="1:31">
      <c r="A32" s="2">
        <v>31</v>
      </c>
      <c r="B32" s="3" t="s">
        <v>431</v>
      </c>
      <c r="C32" s="3" t="s">
        <v>51</v>
      </c>
      <c r="D32" s="3" t="s">
        <v>90</v>
      </c>
      <c r="E32" s="3" t="s">
        <v>188</v>
      </c>
      <c r="F32" s="3" t="s">
        <v>432</v>
      </c>
      <c r="G32" s="3" t="s">
        <v>433</v>
      </c>
      <c r="H32" s="3" t="s">
        <v>78</v>
      </c>
      <c r="I32" s="3" t="s">
        <v>57</v>
      </c>
      <c r="J32" s="3" t="s">
        <v>133</v>
      </c>
      <c r="K32" s="3" t="s">
        <v>434</v>
      </c>
      <c r="L32" s="3" t="s">
        <v>435</v>
      </c>
      <c r="M32" s="3" t="s">
        <v>234</v>
      </c>
      <c r="N32" s="3" t="s">
        <v>436</v>
      </c>
      <c r="O32" s="3"/>
      <c r="P32" s="3" t="s">
        <v>292</v>
      </c>
      <c r="Q32" s="3" t="s">
        <v>62</v>
      </c>
      <c r="R32" s="3" t="s">
        <v>63</v>
      </c>
      <c r="S32" s="3" t="s">
        <v>64</v>
      </c>
      <c r="T32" s="3" t="s">
        <v>65</v>
      </c>
      <c r="U32" s="3" t="s">
        <v>437</v>
      </c>
      <c r="V32" s="3" t="s">
        <v>67</v>
      </c>
      <c r="W32" s="3" t="s">
        <v>68</v>
      </c>
      <c r="X32" s="3" t="s">
        <v>69</v>
      </c>
      <c r="Y32" s="3" t="s">
        <v>438</v>
      </c>
      <c r="Z32" s="3" t="s">
        <v>67</v>
      </c>
      <c r="AA32" s="3" t="s">
        <v>429</v>
      </c>
      <c r="AB32" s="3" t="s">
        <v>198</v>
      </c>
      <c r="AC32" s="3" t="s">
        <v>439</v>
      </c>
      <c r="AD32" s="3" t="s">
        <v>74</v>
      </c>
      <c r="AE32" s="7" t="str">
        <f>HYPERLINK("https://static.wenjuan.pub/6448a247d0af58d925dffb12/upload_file/118-Q30-16832515882...-503276.jpg?e=1683388971&amp;token=-S3u1w3JrmFKSFNKh6j5JQkPKMGLqf-aPDDdDxY6:4Hnxx5rnujMWR_nq71Y_HJTI_Qw=","1683251588233.jpg")</f>
        <v>1683251588233.jpg</v>
      </c>
    </row>
    <row r="33" s="1" customFormat="1" spans="1:31">
      <c r="A33" s="2">
        <v>32</v>
      </c>
      <c r="B33" s="3" t="s">
        <v>440</v>
      </c>
      <c r="C33" s="3" t="s">
        <v>51</v>
      </c>
      <c r="D33" s="3" t="s">
        <v>90</v>
      </c>
      <c r="E33" s="3" t="s">
        <v>188</v>
      </c>
      <c r="F33" s="3" t="s">
        <v>441</v>
      </c>
      <c r="G33" s="3" t="s">
        <v>442</v>
      </c>
      <c r="H33" s="3" t="s">
        <v>78</v>
      </c>
      <c r="I33" s="3" t="s">
        <v>57</v>
      </c>
      <c r="J33" s="3" t="s">
        <v>443</v>
      </c>
      <c r="K33" s="3" t="s">
        <v>94</v>
      </c>
      <c r="L33" s="3" t="s">
        <v>444</v>
      </c>
      <c r="M33" s="3" t="s">
        <v>81</v>
      </c>
      <c r="N33" s="3" t="s">
        <v>445</v>
      </c>
      <c r="O33" s="3"/>
      <c r="P33" s="3" t="s">
        <v>446</v>
      </c>
      <c r="Q33" s="3" t="s">
        <v>62</v>
      </c>
      <c r="R33" s="3" t="s">
        <v>63</v>
      </c>
      <c r="S33" s="3" t="s">
        <v>64</v>
      </c>
      <c r="T33" s="3" t="s">
        <v>65</v>
      </c>
      <c r="U33" s="3" t="s">
        <v>447</v>
      </c>
      <c r="V33" s="3" t="s">
        <v>67</v>
      </c>
      <c r="W33" s="3" t="s">
        <v>68</v>
      </c>
      <c r="X33" s="3" t="s">
        <v>69</v>
      </c>
      <c r="Y33" s="3" t="s">
        <v>448</v>
      </c>
      <c r="Z33" s="3" t="s">
        <v>67</v>
      </c>
      <c r="AA33" s="3" t="s">
        <v>429</v>
      </c>
      <c r="AB33" s="3" t="s">
        <v>198</v>
      </c>
      <c r="AC33" s="3" t="s">
        <v>449</v>
      </c>
      <c r="AD33" s="3" t="s">
        <v>74</v>
      </c>
      <c r="AE33" s="7" t="str">
        <f>HYPERLINK("https://static.wenjuan.pub/6448a247d0af58d925dffb12/upload_file/145-Q30-16832527176...-944091.jpg?e=1683388971&amp;token=-S3u1w3JrmFKSFNKh6j5JQkPKMGLqf-aPDDdDxY6:zJ4yp7cjPRxVDui78qZNRYu7vJo=","1683252717687.jpg")</f>
        <v>1683252717687.jpg</v>
      </c>
    </row>
    <row r="34" s="1" customFormat="1" spans="1:31">
      <c r="A34" s="2">
        <v>33</v>
      </c>
      <c r="B34" s="3" t="s">
        <v>450</v>
      </c>
      <c r="C34" s="3" t="s">
        <v>51</v>
      </c>
      <c r="D34" s="3" t="s">
        <v>90</v>
      </c>
      <c r="E34" s="3" t="s">
        <v>188</v>
      </c>
      <c r="F34" s="3" t="s">
        <v>451</v>
      </c>
      <c r="G34" s="3" t="s">
        <v>452</v>
      </c>
      <c r="H34" s="3" t="s">
        <v>56</v>
      </c>
      <c r="I34" s="3" t="s">
        <v>57</v>
      </c>
      <c r="J34" s="3" t="s">
        <v>424</v>
      </c>
      <c r="K34" s="3" t="s">
        <v>453</v>
      </c>
      <c r="L34" s="3" t="s">
        <v>454</v>
      </c>
      <c r="M34" s="3" t="s">
        <v>81</v>
      </c>
      <c r="N34" s="3" t="s">
        <v>455</v>
      </c>
      <c r="O34" s="3"/>
      <c r="P34" s="3" t="s">
        <v>456</v>
      </c>
      <c r="Q34" s="3" t="s">
        <v>62</v>
      </c>
      <c r="R34" s="3" t="s">
        <v>457</v>
      </c>
      <c r="S34" s="3" t="s">
        <v>64</v>
      </c>
      <c r="T34" s="3" t="s">
        <v>65</v>
      </c>
      <c r="U34" s="3" t="s">
        <v>458</v>
      </c>
      <c r="V34" s="3" t="s">
        <v>427</v>
      </c>
      <c r="W34" s="3" t="s">
        <v>68</v>
      </c>
      <c r="X34" s="3" t="s">
        <v>69</v>
      </c>
      <c r="Y34" s="3" t="s">
        <v>459</v>
      </c>
      <c r="Z34" s="3" t="s">
        <v>67</v>
      </c>
      <c r="AA34" s="3" t="s">
        <v>429</v>
      </c>
      <c r="AB34" s="3" t="s">
        <v>198</v>
      </c>
      <c r="AC34" s="3" t="s">
        <v>460</v>
      </c>
      <c r="AD34" s="3" t="s">
        <v>74</v>
      </c>
      <c r="AE34" s="7" t="str">
        <f>HYPERLINK("https://static.wenjuan.pub/6448a247d0af58d925dffb12/upload_file/214-Q30-16832553996...-435012.jpg?e=1683388971&amp;token=-S3u1w3JrmFKSFNKh6j5JQkPKMGLqf-aPDDdDxY6:iFF4FxHSNYbTEtlXBslZ4w1pL_w=","1683255399620.jpg")</f>
        <v>1683255399620.jpg</v>
      </c>
    </row>
    <row r="35" s="1" customFormat="1" spans="1:31">
      <c r="A35" s="2">
        <v>34</v>
      </c>
      <c r="B35" s="3" t="s">
        <v>461</v>
      </c>
      <c r="C35" s="3" t="s">
        <v>51</v>
      </c>
      <c r="D35" s="3" t="s">
        <v>90</v>
      </c>
      <c r="E35" s="3" t="s">
        <v>188</v>
      </c>
      <c r="F35" s="3" t="s">
        <v>462</v>
      </c>
      <c r="G35" s="3" t="s">
        <v>463</v>
      </c>
      <c r="H35" s="3" t="s">
        <v>321</v>
      </c>
      <c r="I35" s="3" t="s">
        <v>57</v>
      </c>
      <c r="J35" s="3" t="s">
        <v>345</v>
      </c>
      <c r="K35" s="3" t="s">
        <v>134</v>
      </c>
      <c r="L35" s="3" t="s">
        <v>444</v>
      </c>
      <c r="M35" s="3" t="s">
        <v>81</v>
      </c>
      <c r="N35" s="3" t="s">
        <v>464</v>
      </c>
      <c r="O35" s="3"/>
      <c r="P35" s="3" t="s">
        <v>315</v>
      </c>
      <c r="Q35" s="3" t="s">
        <v>84</v>
      </c>
      <c r="R35" s="3" t="s">
        <v>465</v>
      </c>
      <c r="S35" s="3" t="s">
        <v>64</v>
      </c>
      <c r="T35" s="3" t="s">
        <v>65</v>
      </c>
      <c r="U35" s="3" t="s">
        <v>466</v>
      </c>
      <c r="V35" s="3" t="s">
        <v>67</v>
      </c>
      <c r="W35" s="3" t="s">
        <v>68</v>
      </c>
      <c r="X35" s="3" t="s">
        <v>69</v>
      </c>
      <c r="Y35" s="3" t="s">
        <v>467</v>
      </c>
      <c r="Z35" s="3" t="s">
        <v>67</v>
      </c>
      <c r="AA35" s="3" t="s">
        <v>429</v>
      </c>
      <c r="AB35" s="3" t="s">
        <v>198</v>
      </c>
      <c r="AC35" s="3" t="s">
        <v>468</v>
      </c>
      <c r="AD35" s="3" t="s">
        <v>74</v>
      </c>
      <c r="AE35" s="7" t="str">
        <f>HYPERLINK("https://static.wenjuan.pub/6448a247d0af58d925dffb12/upload_file/363-Q30-16832591912...-315456.jpg?e=1683388971&amp;token=-S3u1w3JrmFKSFNKh6j5JQkPKMGLqf-aPDDdDxY6:VCAvfAomBZiH5oxFgQkYJsRtqPc=","1683259191236.jpg")</f>
        <v>1683259191236.jpg</v>
      </c>
    </row>
    <row r="36" s="1" customFormat="1" spans="1:31">
      <c r="A36" s="2">
        <v>35</v>
      </c>
      <c r="B36" s="3" t="s">
        <v>469</v>
      </c>
      <c r="C36" s="3" t="s">
        <v>51</v>
      </c>
      <c r="D36" s="3" t="s">
        <v>90</v>
      </c>
      <c r="E36" s="3" t="s">
        <v>188</v>
      </c>
      <c r="F36" s="3" t="s">
        <v>470</v>
      </c>
      <c r="G36" s="3" t="s">
        <v>471</v>
      </c>
      <c r="H36" s="3" t="s">
        <v>56</v>
      </c>
      <c r="I36" s="3" t="s">
        <v>57</v>
      </c>
      <c r="J36" s="3" t="s">
        <v>424</v>
      </c>
      <c r="K36" s="3" t="s">
        <v>134</v>
      </c>
      <c r="L36" s="3" t="s">
        <v>472</v>
      </c>
      <c r="M36" s="3" t="s">
        <v>473</v>
      </c>
      <c r="N36" s="3" t="s">
        <v>474</v>
      </c>
      <c r="O36" s="3"/>
      <c r="P36" s="3" t="s">
        <v>475</v>
      </c>
      <c r="Q36" s="3" t="s">
        <v>84</v>
      </c>
      <c r="R36" s="3" t="s">
        <v>63</v>
      </c>
      <c r="S36" s="3" t="s">
        <v>64</v>
      </c>
      <c r="T36" s="3" t="s">
        <v>97</v>
      </c>
      <c r="U36" s="3"/>
      <c r="V36" s="3" t="s">
        <v>427</v>
      </c>
      <c r="W36" s="3" t="s">
        <v>99</v>
      </c>
      <c r="X36" s="3" t="s">
        <v>476</v>
      </c>
      <c r="Y36" s="3" t="s">
        <v>477</v>
      </c>
      <c r="Z36" s="3" t="s">
        <v>67</v>
      </c>
      <c r="AA36" s="3" t="s">
        <v>429</v>
      </c>
      <c r="AB36" s="3" t="s">
        <v>198</v>
      </c>
      <c r="AC36" s="3" t="s">
        <v>478</v>
      </c>
      <c r="AD36" s="3" t="s">
        <v>74</v>
      </c>
      <c r="AE36" s="7" t="str">
        <f>HYPERLINK("https://static.wenjuan.pub/6448a247d0af58d925dffb12/upload_file/415-Q30-IMG_2023050...-348319.jpg?e=1683388971&amp;token=-S3u1w3JrmFKSFNKh6j5JQkPKMGLqf-aPDDdDxY6:kvE21Yerm9NFeJcXJ-I2iU6L0QI=","IMG_20230505_122402.jpg")</f>
        <v>IMG_20230505_122402.jpg</v>
      </c>
    </row>
    <row r="37" s="1" customFormat="1" spans="1:31">
      <c r="A37" s="2">
        <v>36</v>
      </c>
      <c r="B37" s="3" t="s">
        <v>479</v>
      </c>
      <c r="C37" s="3" t="s">
        <v>51</v>
      </c>
      <c r="D37" s="3" t="s">
        <v>90</v>
      </c>
      <c r="E37" s="3" t="s">
        <v>188</v>
      </c>
      <c r="F37" s="3" t="s">
        <v>480</v>
      </c>
      <c r="G37" s="3" t="s">
        <v>481</v>
      </c>
      <c r="H37" s="3" t="s">
        <v>56</v>
      </c>
      <c r="I37" s="3" t="s">
        <v>132</v>
      </c>
      <c r="J37" s="3" t="s">
        <v>133</v>
      </c>
      <c r="K37" s="3" t="s">
        <v>482</v>
      </c>
      <c r="L37" s="3" t="s">
        <v>444</v>
      </c>
      <c r="M37" s="3" t="s">
        <v>234</v>
      </c>
      <c r="N37" s="3" t="s">
        <v>483</v>
      </c>
      <c r="O37" s="3"/>
      <c r="P37" s="3" t="s">
        <v>292</v>
      </c>
      <c r="Q37" s="3" t="s">
        <v>62</v>
      </c>
      <c r="R37" s="3" t="s">
        <v>137</v>
      </c>
      <c r="S37" s="3" t="s">
        <v>64</v>
      </c>
      <c r="T37" s="3" t="s">
        <v>65</v>
      </c>
      <c r="U37" s="3" t="s">
        <v>484</v>
      </c>
      <c r="V37" s="3" t="s">
        <v>67</v>
      </c>
      <c r="W37" s="3" t="s">
        <v>68</v>
      </c>
      <c r="X37" s="3" t="s">
        <v>69</v>
      </c>
      <c r="Y37" s="3" t="s">
        <v>485</v>
      </c>
      <c r="Z37" s="3" t="s">
        <v>67</v>
      </c>
      <c r="AA37" s="3" t="s">
        <v>429</v>
      </c>
      <c r="AB37" s="3" t="s">
        <v>198</v>
      </c>
      <c r="AC37" s="3" t="s">
        <v>486</v>
      </c>
      <c r="AD37" s="3" t="s">
        <v>74</v>
      </c>
      <c r="AE37" s="7" t="str">
        <f>HYPERLINK("https://static.wenjuan.pub/6448a247d0af58d925dffb12/upload_file/445-Q30-image-106733.jpg?e=1683388971&amp;token=-S3u1w3JrmFKSFNKh6j5JQkPKMGLqf-aPDDdDxY6:RVjngR4a-z646_1qFrDKmPYdK30=","image.jpg")</f>
        <v>image.jpg</v>
      </c>
    </row>
    <row r="38" s="1" customFormat="1" spans="1:31">
      <c r="A38" s="2">
        <v>37</v>
      </c>
      <c r="B38" s="3" t="s">
        <v>487</v>
      </c>
      <c r="C38" s="3" t="s">
        <v>51</v>
      </c>
      <c r="D38" s="3" t="s">
        <v>90</v>
      </c>
      <c r="E38" s="3" t="s">
        <v>188</v>
      </c>
      <c r="F38" s="3" t="s">
        <v>488</v>
      </c>
      <c r="G38" s="3" t="s">
        <v>489</v>
      </c>
      <c r="H38" s="3" t="s">
        <v>78</v>
      </c>
      <c r="I38" s="3" t="s">
        <v>57</v>
      </c>
      <c r="J38" s="3" t="s">
        <v>424</v>
      </c>
      <c r="K38" s="3" t="s">
        <v>453</v>
      </c>
      <c r="L38" s="3" t="s">
        <v>490</v>
      </c>
      <c r="M38" s="3" t="s">
        <v>491</v>
      </c>
      <c r="N38" s="3" t="s">
        <v>492</v>
      </c>
      <c r="O38" s="3"/>
      <c r="P38" s="3" t="s">
        <v>315</v>
      </c>
      <c r="Q38" s="3" t="s">
        <v>62</v>
      </c>
      <c r="R38" s="3" t="s">
        <v>457</v>
      </c>
      <c r="S38" s="3" t="s">
        <v>64</v>
      </c>
      <c r="T38" s="3" t="s">
        <v>65</v>
      </c>
      <c r="U38" s="3" t="s">
        <v>493</v>
      </c>
      <c r="V38" s="3" t="s">
        <v>427</v>
      </c>
      <c r="W38" s="3" t="s">
        <v>68</v>
      </c>
      <c r="X38" s="3" t="s">
        <v>69</v>
      </c>
      <c r="Y38" s="3" t="s">
        <v>494</v>
      </c>
      <c r="Z38" s="3" t="s">
        <v>67</v>
      </c>
      <c r="AA38" s="3" t="s">
        <v>429</v>
      </c>
      <c r="AB38" s="3" t="s">
        <v>198</v>
      </c>
      <c r="AC38" s="3" t="s">
        <v>495</v>
      </c>
      <c r="AD38" s="3" t="s">
        <v>74</v>
      </c>
      <c r="AE38" s="7" t="str">
        <f>HYPERLINK("https://static.wenjuan.pub/6448a247d0af58d925dffb12/upload_file/556-Q30-16832692602...-797766.jpg?e=1683388971&amp;token=-S3u1w3JrmFKSFNKh6j5JQkPKMGLqf-aPDDdDxY6:pn3p3cXw8byUc0BEHnKlMnU0MFc=","1683269260222.jpg")</f>
        <v>1683269260222.jpg</v>
      </c>
    </row>
    <row r="39" s="1" customFormat="1" spans="1:31">
      <c r="A39" s="2">
        <v>38</v>
      </c>
      <c r="B39" s="3" t="s">
        <v>496</v>
      </c>
      <c r="C39" s="3" t="s">
        <v>51</v>
      </c>
      <c r="D39" s="3" t="s">
        <v>90</v>
      </c>
      <c r="E39" s="3" t="s">
        <v>188</v>
      </c>
      <c r="F39" s="3" t="s">
        <v>497</v>
      </c>
      <c r="G39" s="3" t="s">
        <v>498</v>
      </c>
      <c r="H39" s="3" t="s">
        <v>56</v>
      </c>
      <c r="I39" s="3" t="s">
        <v>57</v>
      </c>
      <c r="J39" s="3" t="s">
        <v>159</v>
      </c>
      <c r="K39" s="3" t="s">
        <v>434</v>
      </c>
      <c r="L39" s="3" t="s">
        <v>490</v>
      </c>
      <c r="M39" s="3" t="s">
        <v>81</v>
      </c>
      <c r="N39" s="3" t="s">
        <v>499</v>
      </c>
      <c r="O39" s="3"/>
      <c r="P39" s="3" t="s">
        <v>500</v>
      </c>
      <c r="Q39" s="3" t="s">
        <v>62</v>
      </c>
      <c r="R39" s="3" t="s">
        <v>501</v>
      </c>
      <c r="S39" s="3" t="s">
        <v>64</v>
      </c>
      <c r="T39" s="3" t="s">
        <v>65</v>
      </c>
      <c r="U39" s="3" t="s">
        <v>502</v>
      </c>
      <c r="V39" s="3" t="s">
        <v>67</v>
      </c>
      <c r="W39" s="3" t="s">
        <v>68</v>
      </c>
      <c r="X39" s="3" t="s">
        <v>69</v>
      </c>
      <c r="Y39" s="3" t="s">
        <v>503</v>
      </c>
      <c r="Z39" s="3" t="s">
        <v>67</v>
      </c>
      <c r="AA39" s="3" t="s">
        <v>429</v>
      </c>
      <c r="AB39" s="3" t="s">
        <v>198</v>
      </c>
      <c r="AC39" s="3" t="s">
        <v>504</v>
      </c>
      <c r="AD39" s="3" t="s">
        <v>74</v>
      </c>
      <c r="AE39" s="7" t="str">
        <f>HYPERLINK("https://static.wenjuan.pub/6448a247d0af58d925dffb12/upload_file/568-Q30-image-762235.jpg?e=1683388971&amp;token=-S3u1w3JrmFKSFNKh6j5JQkPKMGLqf-aPDDdDxY6:iKQekABt0BpYADmDmsbEEb5vOco=","image.jpg")</f>
        <v>image.jpg</v>
      </c>
    </row>
    <row r="40" s="1" customFormat="1" spans="1:31">
      <c r="A40" s="2">
        <v>39</v>
      </c>
      <c r="B40" s="3" t="s">
        <v>505</v>
      </c>
      <c r="C40" s="3" t="s">
        <v>51</v>
      </c>
      <c r="D40" s="3" t="s">
        <v>143</v>
      </c>
      <c r="E40" s="3" t="s">
        <v>188</v>
      </c>
      <c r="F40" s="3" t="s">
        <v>506</v>
      </c>
      <c r="G40" s="3" t="s">
        <v>507</v>
      </c>
      <c r="H40" s="3" t="s">
        <v>78</v>
      </c>
      <c r="I40" s="3" t="s">
        <v>57</v>
      </c>
      <c r="J40" s="3" t="s">
        <v>508</v>
      </c>
      <c r="K40" s="3" t="s">
        <v>509</v>
      </c>
      <c r="L40" s="3" t="s">
        <v>444</v>
      </c>
      <c r="M40" s="3" t="s">
        <v>81</v>
      </c>
      <c r="N40" s="3" t="s">
        <v>510</v>
      </c>
      <c r="O40" s="3"/>
      <c r="P40" s="3" t="s">
        <v>511</v>
      </c>
      <c r="Q40" s="3" t="s">
        <v>62</v>
      </c>
      <c r="R40" s="3" t="s">
        <v>63</v>
      </c>
      <c r="S40" s="3" t="s">
        <v>64</v>
      </c>
      <c r="T40" s="3" t="s">
        <v>65</v>
      </c>
      <c r="U40" s="3" t="s">
        <v>512</v>
      </c>
      <c r="V40" s="3" t="s">
        <v>67</v>
      </c>
      <c r="W40" s="3" t="s">
        <v>68</v>
      </c>
      <c r="X40" s="3" t="s">
        <v>69</v>
      </c>
      <c r="Y40" s="3" t="s">
        <v>507</v>
      </c>
      <c r="Z40" s="3" t="s">
        <v>67</v>
      </c>
      <c r="AA40" s="3" t="s">
        <v>513</v>
      </c>
      <c r="AB40" s="3" t="s">
        <v>514</v>
      </c>
      <c r="AC40" s="3" t="s">
        <v>515</v>
      </c>
      <c r="AD40" s="3" t="s">
        <v>74</v>
      </c>
      <c r="AE40" s="7" t="str">
        <f>HYPERLINK("https://static.wenjuan.pub/6448a247d0af58d925dffb12/upload_file/286-Q30-image-216166.jpg?e=1683388971&amp;token=-S3u1w3JrmFKSFNKh6j5JQkPKMGLqf-aPDDdDxY6:QwJKmkSGlgr3UaF_rF_Zl8LgX50=","image.jpg")</f>
        <v>image.jpg</v>
      </c>
    </row>
    <row r="41" s="1" customFormat="1" spans="1:31">
      <c r="A41" s="2">
        <v>40</v>
      </c>
      <c r="B41" s="3" t="s">
        <v>516</v>
      </c>
      <c r="C41" s="3" t="s">
        <v>51</v>
      </c>
      <c r="D41" s="3" t="s">
        <v>143</v>
      </c>
      <c r="E41" s="3" t="s">
        <v>188</v>
      </c>
      <c r="F41" s="3" t="s">
        <v>517</v>
      </c>
      <c r="G41" s="3" t="s">
        <v>518</v>
      </c>
      <c r="H41" s="3" t="s">
        <v>78</v>
      </c>
      <c r="I41" s="3" t="s">
        <v>57</v>
      </c>
      <c r="J41" s="3" t="s">
        <v>159</v>
      </c>
      <c r="K41" s="3" t="s">
        <v>519</v>
      </c>
      <c r="L41" s="3" t="s">
        <v>444</v>
      </c>
      <c r="M41" s="3" t="s">
        <v>81</v>
      </c>
      <c r="N41" s="3" t="s">
        <v>520</v>
      </c>
      <c r="O41" s="3"/>
      <c r="P41" s="3" t="s">
        <v>521</v>
      </c>
      <c r="Q41" s="3" t="s">
        <v>62</v>
      </c>
      <c r="R41" s="3" t="s">
        <v>63</v>
      </c>
      <c r="S41" s="3" t="s">
        <v>64</v>
      </c>
      <c r="T41" s="3" t="s">
        <v>65</v>
      </c>
      <c r="U41" s="3" t="s">
        <v>522</v>
      </c>
      <c r="V41" s="3" t="s">
        <v>427</v>
      </c>
      <c r="W41" s="3" t="s">
        <v>68</v>
      </c>
      <c r="X41" s="3" t="s">
        <v>69</v>
      </c>
      <c r="Y41" s="3" t="s">
        <v>523</v>
      </c>
      <c r="Z41" s="3" t="s">
        <v>67</v>
      </c>
      <c r="AA41" s="3" t="s">
        <v>513</v>
      </c>
      <c r="AB41" s="3" t="s">
        <v>514</v>
      </c>
      <c r="AC41" s="3" t="s">
        <v>524</v>
      </c>
      <c r="AD41" s="3" t="s">
        <v>74</v>
      </c>
      <c r="AE41" s="7" t="str">
        <f>HYPERLINK("https://static.wenjuan.pub/6448a247d0af58d925dffb12/upload_file/655-Q30-16832745968...-566371.jpg?e=1683388971&amp;token=-S3u1w3JrmFKSFNKh6j5JQkPKMGLqf-aPDDdDxY6:ce9-lT09wtMFEJvEDRAT9OIQNZg=","1683274596820.jpg")</f>
        <v>1683274596820.jpg</v>
      </c>
    </row>
    <row r="42" s="1" customFormat="1" spans="1:31">
      <c r="A42" s="2">
        <v>41</v>
      </c>
      <c r="B42" s="3" t="s">
        <v>525</v>
      </c>
      <c r="C42" s="3" t="s">
        <v>51</v>
      </c>
      <c r="D42" s="3" t="s">
        <v>90</v>
      </c>
      <c r="E42" s="3" t="s">
        <v>526</v>
      </c>
      <c r="F42" s="3" t="s">
        <v>527</v>
      </c>
      <c r="G42" s="3" t="s">
        <v>528</v>
      </c>
      <c r="H42" s="3" t="s">
        <v>56</v>
      </c>
      <c r="I42" s="3" t="s">
        <v>57</v>
      </c>
      <c r="J42" s="3" t="s">
        <v>345</v>
      </c>
      <c r="K42" s="3" t="s">
        <v>58</v>
      </c>
      <c r="L42" s="3" t="s">
        <v>529</v>
      </c>
      <c r="M42" s="3" t="s">
        <v>81</v>
      </c>
      <c r="N42" s="3" t="s">
        <v>530</v>
      </c>
      <c r="O42" s="3"/>
      <c r="P42" s="3" t="s">
        <v>531</v>
      </c>
      <c r="Q42" s="3" t="s">
        <v>62</v>
      </c>
      <c r="R42" s="3" t="s">
        <v>63</v>
      </c>
      <c r="S42" s="3" t="s">
        <v>64</v>
      </c>
      <c r="T42" s="3" t="s">
        <v>97</v>
      </c>
      <c r="U42" s="3"/>
      <c r="V42" s="3" t="s">
        <v>67</v>
      </c>
      <c r="W42" s="3" t="s">
        <v>68</v>
      </c>
      <c r="X42" s="3" t="s">
        <v>69</v>
      </c>
      <c r="Y42" s="3" t="s">
        <v>532</v>
      </c>
      <c r="Z42" s="3" t="s">
        <v>67</v>
      </c>
      <c r="AA42" s="3" t="s">
        <v>533</v>
      </c>
      <c r="AB42" s="3" t="s">
        <v>534</v>
      </c>
      <c r="AC42" s="3" t="s">
        <v>535</v>
      </c>
      <c r="AD42" s="3" t="s">
        <v>74</v>
      </c>
      <c r="AE42" s="7" t="str">
        <f>HYPERLINK("https://static.wenjuan.pub/6448a247d0af58d925dffb12/upload_file/151-Q30-IMG_2023050...-708087.jpg?e=1683388971&amp;token=-S3u1w3JrmFKSFNKh6j5JQkPKMGLqf-aPDDdDxY6:1ROg0mqD8Znm0jw9iVKv_ET9mvg=","IMG_20230505_101439.jpg")</f>
        <v>IMG_20230505_101439.jpg</v>
      </c>
    </row>
    <row r="43" s="1" customFormat="1" spans="1:31">
      <c r="A43" s="2">
        <v>42</v>
      </c>
      <c r="B43" s="3" t="s">
        <v>536</v>
      </c>
      <c r="C43" s="3" t="s">
        <v>51</v>
      </c>
      <c r="D43" s="3" t="s">
        <v>90</v>
      </c>
      <c r="E43" s="3" t="s">
        <v>537</v>
      </c>
      <c r="F43" s="3" t="s">
        <v>538</v>
      </c>
      <c r="G43" s="3" t="s">
        <v>539</v>
      </c>
      <c r="H43" s="3" t="s">
        <v>56</v>
      </c>
      <c r="I43" s="3" t="s">
        <v>57</v>
      </c>
      <c r="J43" s="3" t="s">
        <v>540</v>
      </c>
      <c r="K43" s="3" t="s">
        <v>58</v>
      </c>
      <c r="L43" s="3" t="s">
        <v>541</v>
      </c>
      <c r="M43" s="3" t="s">
        <v>542</v>
      </c>
      <c r="N43" s="3" t="s">
        <v>543</v>
      </c>
      <c r="O43" s="3"/>
      <c r="P43" s="3" t="s">
        <v>544</v>
      </c>
      <c r="Q43" s="3" t="s">
        <v>62</v>
      </c>
      <c r="R43" s="3" t="s">
        <v>63</v>
      </c>
      <c r="S43" s="3" t="s">
        <v>64</v>
      </c>
      <c r="T43" s="3" t="s">
        <v>65</v>
      </c>
      <c r="U43" s="3" t="s">
        <v>545</v>
      </c>
      <c r="V43" s="3" t="s">
        <v>546</v>
      </c>
      <c r="W43" s="3" t="s">
        <v>68</v>
      </c>
      <c r="X43" s="3" t="s">
        <v>382</v>
      </c>
      <c r="Y43" s="3" t="s">
        <v>547</v>
      </c>
      <c r="Z43" s="3" t="s">
        <v>67</v>
      </c>
      <c r="AA43" s="3" t="s">
        <v>548</v>
      </c>
      <c r="AB43" s="3" t="s">
        <v>549</v>
      </c>
      <c r="AC43" s="3" t="s">
        <v>550</v>
      </c>
      <c r="AD43" s="3" t="s">
        <v>74</v>
      </c>
      <c r="AE43" s="7" t="str">
        <f>HYPERLINK("https://static.wenjuan.pub/6448a247d0af58d925dffb12/upload_file/155-Q30-16832529911...-270962.jpg?e=1683388971&amp;token=-S3u1w3JrmFKSFNKh6j5JQkPKMGLqf-aPDDdDxY6:DbAWL5DMiZtvRz4bi82DHcE0Ipk=","1683252991170.jpg")</f>
        <v>1683252991170.jpg</v>
      </c>
    </row>
    <row r="44" s="1" customFormat="1" spans="1:31">
      <c r="A44" s="2">
        <v>43</v>
      </c>
      <c r="B44" s="3" t="s">
        <v>551</v>
      </c>
      <c r="C44" s="3" t="s">
        <v>51</v>
      </c>
      <c r="D44" s="3" t="s">
        <v>90</v>
      </c>
      <c r="E44" s="3" t="s">
        <v>537</v>
      </c>
      <c r="F44" s="3" t="s">
        <v>552</v>
      </c>
      <c r="G44" s="3" t="s">
        <v>553</v>
      </c>
      <c r="H44" s="3" t="s">
        <v>56</v>
      </c>
      <c r="I44" s="3" t="s">
        <v>57</v>
      </c>
      <c r="J44" s="3" t="s">
        <v>554</v>
      </c>
      <c r="K44" s="3" t="s">
        <v>555</v>
      </c>
      <c r="L44" s="3" t="s">
        <v>556</v>
      </c>
      <c r="M44" s="3" t="s">
        <v>81</v>
      </c>
      <c r="N44" s="3" t="s">
        <v>557</v>
      </c>
      <c r="O44" s="3"/>
      <c r="P44" s="3" t="s">
        <v>83</v>
      </c>
      <c r="Q44" s="3" t="s">
        <v>62</v>
      </c>
      <c r="R44" s="3" t="s">
        <v>558</v>
      </c>
      <c r="S44" s="3" t="s">
        <v>64</v>
      </c>
      <c r="T44" s="3" t="s">
        <v>97</v>
      </c>
      <c r="U44" s="3"/>
      <c r="V44" s="3" t="s">
        <v>546</v>
      </c>
      <c r="W44" s="3" t="s">
        <v>339</v>
      </c>
      <c r="X44" s="3" t="s">
        <v>69</v>
      </c>
      <c r="Y44" s="3" t="s">
        <v>559</v>
      </c>
      <c r="Z44" s="3" t="s">
        <v>67</v>
      </c>
      <c r="AA44" s="3" t="s">
        <v>548</v>
      </c>
      <c r="AB44" s="3" t="s">
        <v>549</v>
      </c>
      <c r="AC44" s="3" t="s">
        <v>560</v>
      </c>
      <c r="AD44" s="3" t="s">
        <v>74</v>
      </c>
      <c r="AE44" s="7" t="str">
        <f>HYPERLINK("https://static.wenjuan.pub/6448a247d0af58d925dffb12/upload_file/617-Q30-16832721855...-235909.jpg?e=1683388971&amp;token=-S3u1w3JrmFKSFNKh6j5JQkPKMGLqf-aPDDdDxY6:FAyb1X2sxbERR-Pt2Vtf-QOI8Vo=","1683272185581.jpg")</f>
        <v>1683272185581.jpg</v>
      </c>
    </row>
    <row r="45" s="1" customFormat="1" spans="1:31">
      <c r="A45" s="2">
        <v>44</v>
      </c>
      <c r="B45" s="3" t="s">
        <v>561</v>
      </c>
      <c r="C45" s="3" t="s">
        <v>51</v>
      </c>
      <c r="D45" s="3" t="s">
        <v>52</v>
      </c>
      <c r="E45" s="3" t="s">
        <v>562</v>
      </c>
      <c r="F45" s="3" t="s">
        <v>563</v>
      </c>
      <c r="G45" s="3" t="s">
        <v>564</v>
      </c>
      <c r="H45" s="3" t="s">
        <v>56</v>
      </c>
      <c r="I45" s="3" t="s">
        <v>57</v>
      </c>
      <c r="J45" s="3" t="s">
        <v>159</v>
      </c>
      <c r="K45" s="3" t="s">
        <v>565</v>
      </c>
      <c r="L45" s="3" t="s">
        <v>566</v>
      </c>
      <c r="M45" s="3" t="s">
        <v>81</v>
      </c>
      <c r="N45" s="3" t="s">
        <v>567</v>
      </c>
      <c r="O45" s="3"/>
      <c r="P45" s="3" t="s">
        <v>568</v>
      </c>
      <c r="Q45" s="3" t="s">
        <v>62</v>
      </c>
      <c r="R45" s="3" t="s">
        <v>350</v>
      </c>
      <c r="S45" s="3" t="s">
        <v>64</v>
      </c>
      <c r="T45" s="3" t="s">
        <v>569</v>
      </c>
      <c r="U45" s="3"/>
      <c r="V45" s="3" t="s">
        <v>67</v>
      </c>
      <c r="W45" s="3" t="s">
        <v>68</v>
      </c>
      <c r="X45" s="3" t="s">
        <v>570</v>
      </c>
      <c r="Y45" s="3" t="s">
        <v>571</v>
      </c>
      <c r="Z45" s="3" t="s">
        <v>67</v>
      </c>
      <c r="AA45" s="3" t="s">
        <v>572</v>
      </c>
      <c r="AB45" s="3" t="s">
        <v>573</v>
      </c>
      <c r="AC45" s="3" t="s">
        <v>574</v>
      </c>
      <c r="AD45" s="3" t="s">
        <v>74</v>
      </c>
      <c r="AE45" s="7" t="str">
        <f>HYPERLINK("https://static.wenjuan.pub/6448a247d0af58d925dffb12/upload_file/662-Q30-C8F90030-60...-213612.jpeg?e=1683388971&amp;token=-S3u1w3JrmFKSFNKh6j5JQkPKMGLqf-aPDDdDxY6:mug7FQCMPD3UBtdcDUUVj15eMYc=","C8F90030-60F6-4291-B9DF-19CE4F737673.jpeg")</f>
        <v>C8F90030-60F6-4291-B9DF-19CE4F737673.jpeg</v>
      </c>
    </row>
    <row r="46" s="1" customFormat="1" spans="1:31">
      <c r="A46" s="2">
        <v>45</v>
      </c>
      <c r="B46" s="3" t="s">
        <v>575</v>
      </c>
      <c r="C46" s="3" t="s">
        <v>51</v>
      </c>
      <c r="D46" s="3" t="s">
        <v>90</v>
      </c>
      <c r="E46" s="3" t="s">
        <v>576</v>
      </c>
      <c r="F46" s="3" t="s">
        <v>577</v>
      </c>
      <c r="G46" s="3" t="s">
        <v>578</v>
      </c>
      <c r="H46" s="3" t="s">
        <v>56</v>
      </c>
      <c r="I46" s="3" t="s">
        <v>57</v>
      </c>
      <c r="J46" s="3" t="s">
        <v>579</v>
      </c>
      <c r="K46" s="3" t="s">
        <v>580</v>
      </c>
      <c r="L46" s="3" t="s">
        <v>581</v>
      </c>
      <c r="M46" s="3" t="s">
        <v>313</v>
      </c>
      <c r="N46" s="3" t="s">
        <v>582</v>
      </c>
      <c r="O46" s="3"/>
      <c r="P46" s="3" t="s">
        <v>83</v>
      </c>
      <c r="Q46" s="3" t="s">
        <v>62</v>
      </c>
      <c r="R46" s="3" t="s">
        <v>63</v>
      </c>
      <c r="S46" s="3" t="s">
        <v>64</v>
      </c>
      <c r="T46" s="3" t="s">
        <v>65</v>
      </c>
      <c r="U46" s="3"/>
      <c r="V46" s="3" t="s">
        <v>67</v>
      </c>
      <c r="W46" s="3" t="s">
        <v>68</v>
      </c>
      <c r="X46" s="3" t="s">
        <v>69</v>
      </c>
      <c r="Y46" s="3" t="s">
        <v>583</v>
      </c>
      <c r="Z46" s="3" t="s">
        <v>67</v>
      </c>
      <c r="AA46" s="3" t="s">
        <v>584</v>
      </c>
      <c r="AB46" s="3" t="s">
        <v>573</v>
      </c>
      <c r="AC46" s="3">
        <v>2023020002</v>
      </c>
      <c r="AD46" s="3" t="s">
        <v>74</v>
      </c>
      <c r="AE46" s="8" t="str">
        <f>HYPERLINK("https://static.wenjuan.pub/6448a247d0af58d925dffb12/upload_file/643-Q30-image-816877.jpg?e=1683388971&amp;token=-S3u1w3JrmFKSFNKh6j5JQkPKMGLqf-aPDDdDxY6:q2DO1_pDG-4kCgb4l8Nk0j19g-Q=","image.jpg")</f>
        <v>image.jpg</v>
      </c>
    </row>
    <row r="47" s="1" customFormat="1" spans="1:31">
      <c r="A47" s="2">
        <v>46</v>
      </c>
      <c r="B47" s="3" t="s">
        <v>585</v>
      </c>
      <c r="C47" s="3" t="s">
        <v>51</v>
      </c>
      <c r="D47" s="3" t="s">
        <v>90</v>
      </c>
      <c r="E47" s="3" t="s">
        <v>576</v>
      </c>
      <c r="F47" s="3" t="s">
        <v>586</v>
      </c>
      <c r="G47" s="3" t="s">
        <v>587</v>
      </c>
      <c r="H47" s="3" t="s">
        <v>56</v>
      </c>
      <c r="I47" s="3" t="s">
        <v>57</v>
      </c>
      <c r="J47" s="3" t="s">
        <v>159</v>
      </c>
      <c r="K47" s="3" t="s">
        <v>519</v>
      </c>
      <c r="L47" s="3" t="s">
        <v>588</v>
      </c>
      <c r="M47" s="3" t="s">
        <v>589</v>
      </c>
      <c r="N47" s="3" t="s">
        <v>587</v>
      </c>
      <c r="O47" s="3"/>
      <c r="P47" s="3" t="s">
        <v>590</v>
      </c>
      <c r="Q47" s="3" t="s">
        <v>62</v>
      </c>
      <c r="R47" s="3" t="s">
        <v>591</v>
      </c>
      <c r="S47" s="3" t="s">
        <v>64</v>
      </c>
      <c r="T47" s="3" t="s">
        <v>65</v>
      </c>
      <c r="U47" s="3"/>
      <c r="V47" s="3" t="s">
        <v>562</v>
      </c>
      <c r="W47" s="3" t="s">
        <v>68</v>
      </c>
      <c r="X47" s="3" t="s">
        <v>592</v>
      </c>
      <c r="Y47" s="3" t="s">
        <v>587</v>
      </c>
      <c r="Z47" s="3" t="s">
        <v>67</v>
      </c>
      <c r="AA47" s="3" t="s">
        <v>584</v>
      </c>
      <c r="AB47" s="3" t="s">
        <v>593</v>
      </c>
      <c r="AC47" s="3" t="s">
        <v>594</v>
      </c>
      <c r="AD47" s="3" t="s">
        <v>74</v>
      </c>
      <c r="AE47" s="7" t="str">
        <f>HYPERLINK("https://static.wenjuan.pub/6448a247d0af58d925dffb12/upload_file/342-Q30-16832586472...-183658.jpg?e=1683388971&amp;token=-S3u1w3JrmFKSFNKh6j5JQkPKMGLqf-aPDDdDxY6:DhuSEJ5IHzMoNLxdz4IkW2RtDgk=","1683258647253.jpg")</f>
        <v>1683258647253.jpg</v>
      </c>
    </row>
    <row r="48" s="1" customFormat="1" spans="1:31">
      <c r="A48" s="2">
        <v>47</v>
      </c>
      <c r="B48" s="3" t="s">
        <v>595</v>
      </c>
      <c r="C48" s="3" t="s">
        <v>142</v>
      </c>
      <c r="D48" s="3" t="s">
        <v>143</v>
      </c>
      <c r="E48" s="3" t="s">
        <v>576</v>
      </c>
      <c r="F48" s="3" t="s">
        <v>596</v>
      </c>
      <c r="G48" s="3" t="s">
        <v>597</v>
      </c>
      <c r="H48" s="3" t="s">
        <v>56</v>
      </c>
      <c r="I48" s="3" t="s">
        <v>57</v>
      </c>
      <c r="J48" s="3" t="s">
        <v>424</v>
      </c>
      <c r="K48" s="3" t="s">
        <v>598</v>
      </c>
      <c r="L48" s="3" t="s">
        <v>599</v>
      </c>
      <c r="M48" s="3" t="s">
        <v>600</v>
      </c>
      <c r="N48" s="3" t="s">
        <v>455</v>
      </c>
      <c r="O48" s="3"/>
      <c r="P48" s="3" t="s">
        <v>456</v>
      </c>
      <c r="Q48" s="3" t="s">
        <v>62</v>
      </c>
      <c r="R48" s="3" t="s">
        <v>63</v>
      </c>
      <c r="S48" s="3" t="s">
        <v>64</v>
      </c>
      <c r="T48" s="3" t="s">
        <v>601</v>
      </c>
      <c r="U48" s="3"/>
      <c r="V48" s="3" t="s">
        <v>602</v>
      </c>
      <c r="W48" s="3" t="s">
        <v>68</v>
      </c>
      <c r="X48" s="3" t="s">
        <v>69</v>
      </c>
      <c r="Y48" s="3" t="s">
        <v>603</v>
      </c>
      <c r="Z48" s="3" t="s">
        <v>67</v>
      </c>
      <c r="AA48" s="3" t="s">
        <v>604</v>
      </c>
      <c r="AB48" s="3" t="s">
        <v>605</v>
      </c>
      <c r="AC48" s="3" t="s">
        <v>606</v>
      </c>
      <c r="AD48" s="3" t="s">
        <v>74</v>
      </c>
      <c r="AE48" s="7" t="str">
        <f>HYPERLINK("https://static.wenjuan.pub/6448a247d0af58d925dffb12/upload_file/32-Q30-16832485147...-210336.jpg?e=1683388971&amp;token=-S3u1w3JrmFKSFNKh6j5JQkPKMGLqf-aPDDdDxY6:r1oVgxSZgJcIzdqMSIxGL8Ps1Pg=","1683248514710.jpg")</f>
        <v>1683248514710.jpg</v>
      </c>
    </row>
    <row r="49" s="1" customFormat="1" spans="1:31">
      <c r="A49" s="2">
        <v>48</v>
      </c>
      <c r="B49" s="3" t="s">
        <v>607</v>
      </c>
      <c r="C49" s="3" t="s">
        <v>142</v>
      </c>
      <c r="D49" s="3" t="s">
        <v>143</v>
      </c>
      <c r="E49" s="3" t="s">
        <v>576</v>
      </c>
      <c r="F49" s="3" t="s">
        <v>608</v>
      </c>
      <c r="G49" s="3" t="s">
        <v>609</v>
      </c>
      <c r="H49" s="3" t="s">
        <v>146</v>
      </c>
      <c r="I49" s="3" t="s">
        <v>57</v>
      </c>
      <c r="J49" s="3" t="s">
        <v>610</v>
      </c>
      <c r="K49" s="3" t="s">
        <v>611</v>
      </c>
      <c r="L49" s="3" t="s">
        <v>612</v>
      </c>
      <c r="M49" s="3" t="s">
        <v>234</v>
      </c>
      <c r="N49" s="3" t="s">
        <v>613</v>
      </c>
      <c r="O49" s="3"/>
      <c r="P49" s="3" t="s">
        <v>83</v>
      </c>
      <c r="Q49" s="3" t="s">
        <v>62</v>
      </c>
      <c r="R49" s="3" t="s">
        <v>614</v>
      </c>
      <c r="S49" s="3" t="s">
        <v>64</v>
      </c>
      <c r="T49" s="3" t="s">
        <v>65</v>
      </c>
      <c r="U49" s="3"/>
      <c r="V49" s="3" t="s">
        <v>562</v>
      </c>
      <c r="W49" s="3" t="s">
        <v>68</v>
      </c>
      <c r="X49" s="3" t="s">
        <v>69</v>
      </c>
      <c r="Y49" s="3" t="s">
        <v>609</v>
      </c>
      <c r="Z49" s="3" t="s">
        <v>67</v>
      </c>
      <c r="AA49" s="3" t="s">
        <v>604</v>
      </c>
      <c r="AB49" s="3" t="s">
        <v>605</v>
      </c>
      <c r="AC49" s="3" t="s">
        <v>615</v>
      </c>
      <c r="AD49" s="3" t="s">
        <v>74</v>
      </c>
      <c r="AE49" s="7" t="str">
        <f>HYPERLINK("https://static.wenjuan.pub/6448a247d0af58d925dffb12/upload_file/681-Q30-16832760416...-315261.jpg?e=1683388971&amp;token=-S3u1w3JrmFKSFNKh6j5JQkPKMGLqf-aPDDdDxY6:7k1hlvqUjtpJa2szfpGZbBcyCK4=","1683276041683.jpg")</f>
        <v>1683276041683.jpg</v>
      </c>
    </row>
    <row r="50" s="1" customFormat="1" spans="1:31">
      <c r="A50" s="2">
        <v>49</v>
      </c>
      <c r="B50" s="3" t="s">
        <v>616</v>
      </c>
      <c r="C50" s="3" t="s">
        <v>51</v>
      </c>
      <c r="D50" s="3" t="s">
        <v>143</v>
      </c>
      <c r="E50" s="3" t="s">
        <v>617</v>
      </c>
      <c r="F50" s="3" t="s">
        <v>618</v>
      </c>
      <c r="G50" s="3" t="s">
        <v>619</v>
      </c>
      <c r="H50" s="3" t="s">
        <v>146</v>
      </c>
      <c r="I50" s="3" t="s">
        <v>57</v>
      </c>
      <c r="J50" s="3" t="s">
        <v>159</v>
      </c>
      <c r="K50" s="3" t="s">
        <v>620</v>
      </c>
      <c r="L50" s="3" t="s">
        <v>621</v>
      </c>
      <c r="M50" s="3" t="s">
        <v>81</v>
      </c>
      <c r="N50" s="3" t="s">
        <v>622</v>
      </c>
      <c r="O50" s="3"/>
      <c r="P50" s="3" t="s">
        <v>623</v>
      </c>
      <c r="Q50" s="3" t="s">
        <v>62</v>
      </c>
      <c r="R50" s="3" t="s">
        <v>63</v>
      </c>
      <c r="S50" s="3" t="s">
        <v>64</v>
      </c>
      <c r="T50" s="3" t="s">
        <v>65</v>
      </c>
      <c r="U50" s="3" t="s">
        <v>624</v>
      </c>
      <c r="V50" s="3" t="s">
        <v>625</v>
      </c>
      <c r="W50" s="3" t="s">
        <v>68</v>
      </c>
      <c r="X50" s="3" t="s">
        <v>69</v>
      </c>
      <c r="Y50" s="3" t="s">
        <v>626</v>
      </c>
      <c r="Z50" s="3" t="s">
        <v>67</v>
      </c>
      <c r="AA50" s="3" t="s">
        <v>627</v>
      </c>
      <c r="AB50" s="3" t="s">
        <v>628</v>
      </c>
      <c r="AC50" s="3" t="s">
        <v>629</v>
      </c>
      <c r="AD50" s="3" t="s">
        <v>74</v>
      </c>
      <c r="AE50" s="7" t="str">
        <f>HYPERLINK("https://static.wenjuan.pub/6448a247d0af58d925dffb12/upload_file/136-Q30-16832524360...-151285.jpg?e=1683388971&amp;token=-S3u1w3JrmFKSFNKh6j5JQkPKMGLqf-aPDDdDxY6:aIJDFHktipCBQDuf2ySB2Y4OkxA=","1683252436038.jpg")</f>
        <v>1683252436038.jpg</v>
      </c>
    </row>
    <row r="51" s="1" customFormat="1" spans="1:31">
      <c r="A51" s="2">
        <v>50</v>
      </c>
      <c r="B51" s="3" t="s">
        <v>630</v>
      </c>
      <c r="C51" s="3" t="s">
        <v>51</v>
      </c>
      <c r="D51" s="3" t="s">
        <v>143</v>
      </c>
      <c r="E51" s="3" t="s">
        <v>631</v>
      </c>
      <c r="F51" s="3" t="s">
        <v>632</v>
      </c>
      <c r="G51" s="3" t="s">
        <v>633</v>
      </c>
      <c r="H51" s="3" t="s">
        <v>146</v>
      </c>
      <c r="I51" s="3" t="s">
        <v>57</v>
      </c>
      <c r="J51" s="3" t="s">
        <v>540</v>
      </c>
      <c r="K51" s="3" t="s">
        <v>634</v>
      </c>
      <c r="L51" s="3" t="s">
        <v>621</v>
      </c>
      <c r="M51" s="3" t="s">
        <v>635</v>
      </c>
      <c r="N51" s="3" t="s">
        <v>636</v>
      </c>
      <c r="O51" s="3"/>
      <c r="P51" s="3" t="s">
        <v>637</v>
      </c>
      <c r="Q51" s="3" t="s">
        <v>62</v>
      </c>
      <c r="R51" s="3" t="s">
        <v>638</v>
      </c>
      <c r="S51" s="3" t="s">
        <v>64</v>
      </c>
      <c r="T51" s="3" t="s">
        <v>97</v>
      </c>
      <c r="U51" s="3"/>
      <c r="V51" s="3" t="s">
        <v>639</v>
      </c>
      <c r="W51" s="3" t="s">
        <v>68</v>
      </c>
      <c r="X51" s="3" t="s">
        <v>69</v>
      </c>
      <c r="Y51" s="3" t="s">
        <v>633</v>
      </c>
      <c r="Z51" s="3" t="s">
        <v>67</v>
      </c>
      <c r="AA51" s="3" t="s">
        <v>627</v>
      </c>
      <c r="AB51" s="3" t="s">
        <v>628</v>
      </c>
      <c r="AC51" s="3" t="s">
        <v>640</v>
      </c>
      <c r="AD51" s="3" t="s">
        <v>74</v>
      </c>
      <c r="AE51" s="7" t="str">
        <f>HYPERLINK("https://static.wenjuan.pub/6448a247d0af58d925dffb12/upload_file/268-Q30-16832565771...-356778.jpg?e=1683388971&amp;token=-S3u1w3JrmFKSFNKh6j5JQkPKMGLqf-aPDDdDxY6:XByj6qG1D6OmVdzmStYoYs6r3pM=","1683256577193.jpg")</f>
        <v>1683256577193.jpg</v>
      </c>
    </row>
    <row r="52" s="1" customFormat="1" spans="1:31">
      <c r="A52" s="2">
        <v>51</v>
      </c>
      <c r="B52" s="3" t="s">
        <v>641</v>
      </c>
      <c r="C52" s="3" t="s">
        <v>51</v>
      </c>
      <c r="D52" s="3" t="s">
        <v>215</v>
      </c>
      <c r="E52" s="3" t="s">
        <v>202</v>
      </c>
      <c r="F52" s="3" t="s">
        <v>642</v>
      </c>
      <c r="G52" s="3" t="s">
        <v>643</v>
      </c>
      <c r="H52" s="3" t="s">
        <v>78</v>
      </c>
      <c r="I52" s="3" t="s">
        <v>57</v>
      </c>
      <c r="J52" s="3" t="s">
        <v>205</v>
      </c>
      <c r="K52" s="3" t="s">
        <v>94</v>
      </c>
      <c r="L52" s="3" t="s">
        <v>95</v>
      </c>
      <c r="M52" s="3" t="s">
        <v>302</v>
      </c>
      <c r="N52" s="3" t="s">
        <v>644</v>
      </c>
      <c r="O52" s="3"/>
      <c r="P52" s="3" t="s">
        <v>645</v>
      </c>
      <c r="Q52" s="3" t="s">
        <v>62</v>
      </c>
      <c r="R52" s="3" t="s">
        <v>63</v>
      </c>
      <c r="S52" s="3" t="s">
        <v>64</v>
      </c>
      <c r="T52" s="3" t="s">
        <v>65</v>
      </c>
      <c r="U52" s="3" t="s">
        <v>646</v>
      </c>
      <c r="V52" s="3" t="s">
        <v>98</v>
      </c>
      <c r="W52" s="3" t="s">
        <v>68</v>
      </c>
      <c r="X52" s="3" t="s">
        <v>69</v>
      </c>
      <c r="Y52" s="3" t="s">
        <v>647</v>
      </c>
      <c r="Z52" s="3" t="s">
        <v>210</v>
      </c>
      <c r="AA52" s="3" t="s">
        <v>14</v>
      </c>
      <c r="AB52" s="3" t="s">
        <v>648</v>
      </c>
      <c r="AC52" s="3" t="s">
        <v>649</v>
      </c>
      <c r="AD52" s="3" t="s">
        <v>74</v>
      </c>
      <c r="AE52" s="7" t="str">
        <f>HYPERLINK("https://static.wenjuan.pub/6448a247d0af58d925dffb12/upload_file/652-Q30-C8964CB8-89...-205891.jpeg?e=1683388971&amp;token=-S3u1w3JrmFKSFNKh6j5JQkPKMGLqf-aPDDdDxY6:J0deKZOnWO92IU0ChP5JKE9MKBE=","C8964CB8-8997-459C-8FE4-8C6CA8456494.jpeg")</f>
        <v>C8964CB8-8997-459C-8FE4-8C6CA8456494.jpeg</v>
      </c>
    </row>
    <row r="53" s="1" customFormat="1" spans="1:31">
      <c r="A53" s="2">
        <v>52</v>
      </c>
      <c r="B53" s="3" t="s">
        <v>11</v>
      </c>
      <c r="C53" s="3" t="s">
        <v>51</v>
      </c>
      <c r="D53" s="3" t="s">
        <v>215</v>
      </c>
      <c r="E53" s="3" t="s">
        <v>202</v>
      </c>
      <c r="F53" s="3" t="s">
        <v>650</v>
      </c>
      <c r="G53" s="3" t="s">
        <v>651</v>
      </c>
      <c r="H53" s="3" t="s">
        <v>321</v>
      </c>
      <c r="I53" s="3" t="s">
        <v>132</v>
      </c>
      <c r="J53" s="3" t="s">
        <v>16</v>
      </c>
      <c r="K53" s="3" t="s">
        <v>652</v>
      </c>
      <c r="L53" s="3" t="s">
        <v>19</v>
      </c>
      <c r="M53" s="3" t="s">
        <v>653</v>
      </c>
      <c r="N53" s="3" t="s">
        <v>654</v>
      </c>
      <c r="O53" s="3"/>
      <c r="P53" s="3" t="s">
        <v>83</v>
      </c>
      <c r="Q53" s="3" t="s">
        <v>62</v>
      </c>
      <c r="R53" s="3" t="s">
        <v>655</v>
      </c>
      <c r="S53" s="3" t="s">
        <v>64</v>
      </c>
      <c r="T53" s="3" t="s">
        <v>65</v>
      </c>
      <c r="U53" s="3" t="s">
        <v>656</v>
      </c>
      <c r="V53" s="3" t="s">
        <v>657</v>
      </c>
      <c r="W53" s="3" t="s">
        <v>68</v>
      </c>
      <c r="X53" s="3" t="s">
        <v>69</v>
      </c>
      <c r="Y53" s="3" t="s">
        <v>658</v>
      </c>
      <c r="Z53" s="3" t="s">
        <v>210</v>
      </c>
      <c r="AA53" s="3" t="s">
        <v>14</v>
      </c>
      <c r="AB53" s="3" t="s">
        <v>648</v>
      </c>
      <c r="AC53" s="3" t="s">
        <v>12</v>
      </c>
      <c r="AD53" s="3" t="s">
        <v>74</v>
      </c>
      <c r="AE53" s="7" t="str">
        <f>HYPERLINK("https://static.wenjuan.pub/6448a247d0af58d925dffb12/upload_file/677-Q30-image-994296.jpg?e=1683388971&amp;token=-S3u1w3JrmFKSFNKh6j5JQkPKMGLqf-aPDDdDxY6:e_a3Th7FE-koN-YTn4YxWhYDnv8=","image.jpg")</f>
        <v>image.jpg</v>
      </c>
    </row>
    <row r="54" s="1" customFormat="1" spans="1:31">
      <c r="A54" s="2">
        <v>53</v>
      </c>
      <c r="B54" s="3" t="s">
        <v>659</v>
      </c>
      <c r="C54" s="3" t="s">
        <v>51</v>
      </c>
      <c r="D54" s="3" t="s">
        <v>215</v>
      </c>
      <c r="E54" s="3" t="s">
        <v>660</v>
      </c>
      <c r="F54" s="3" t="s">
        <v>661</v>
      </c>
      <c r="G54" s="3" t="s">
        <v>662</v>
      </c>
      <c r="H54" s="3" t="s">
        <v>56</v>
      </c>
      <c r="I54" s="3" t="s">
        <v>57</v>
      </c>
      <c r="J54" s="3" t="s">
        <v>264</v>
      </c>
      <c r="K54" s="3" t="s">
        <v>663</v>
      </c>
      <c r="L54" s="3" t="s">
        <v>664</v>
      </c>
      <c r="M54" s="3" t="s">
        <v>81</v>
      </c>
      <c r="N54" s="3" t="s">
        <v>665</v>
      </c>
      <c r="O54" s="3"/>
      <c r="P54" s="3" t="s">
        <v>268</v>
      </c>
      <c r="Q54" s="3" t="s">
        <v>62</v>
      </c>
      <c r="R54" s="3" t="s">
        <v>63</v>
      </c>
      <c r="S54" s="3" t="s">
        <v>64</v>
      </c>
      <c r="T54" s="3" t="s">
        <v>97</v>
      </c>
      <c r="U54" s="3" t="s">
        <v>666</v>
      </c>
      <c r="V54" s="3" t="s">
        <v>667</v>
      </c>
      <c r="W54" s="3" t="s">
        <v>339</v>
      </c>
      <c r="X54" s="3" t="s">
        <v>69</v>
      </c>
      <c r="Y54" s="3" t="s">
        <v>668</v>
      </c>
      <c r="Z54" s="3" t="s">
        <v>210</v>
      </c>
      <c r="AA54" s="3" t="s">
        <v>669</v>
      </c>
      <c r="AB54" s="3" t="s">
        <v>670</v>
      </c>
      <c r="AC54" s="3" t="s">
        <v>671</v>
      </c>
      <c r="AD54" s="3" t="s">
        <v>243</v>
      </c>
      <c r="AE54" s="7" t="str">
        <f>HYPERLINK("https://static.wenjuan.pub/6448a247d0af58d925dffb12/upload_file/14-Q30-16832482480...-724182.jpg?e=1683388971&amp;token=-S3u1w3JrmFKSFNKh6j5JQkPKMGLqf-aPDDdDxY6:HIa62YyHEI9A8xJbkm4qKtR5d2c=","1683248248052.jpg")</f>
        <v>1683248248052.jpg</v>
      </c>
    </row>
    <row r="55" s="1" customFormat="1" spans="1:31">
      <c r="A55" s="2">
        <v>54</v>
      </c>
      <c r="B55" s="3" t="s">
        <v>672</v>
      </c>
      <c r="C55" s="3" t="s">
        <v>51</v>
      </c>
      <c r="D55" s="3" t="s">
        <v>215</v>
      </c>
      <c r="E55" s="3" t="s">
        <v>660</v>
      </c>
      <c r="F55" s="3" t="s">
        <v>673</v>
      </c>
      <c r="G55" s="3" t="s">
        <v>674</v>
      </c>
      <c r="H55" s="3" t="s">
        <v>78</v>
      </c>
      <c r="I55" s="3" t="s">
        <v>57</v>
      </c>
      <c r="J55" s="3" t="s">
        <v>675</v>
      </c>
      <c r="K55" s="3" t="s">
        <v>220</v>
      </c>
      <c r="L55" s="3" t="s">
        <v>664</v>
      </c>
      <c r="M55" s="3" t="s">
        <v>81</v>
      </c>
      <c r="N55" s="3" t="s">
        <v>676</v>
      </c>
      <c r="O55" s="3"/>
      <c r="P55" s="3" t="s">
        <v>677</v>
      </c>
      <c r="Q55" s="3" t="s">
        <v>62</v>
      </c>
      <c r="R55" s="3" t="s">
        <v>63</v>
      </c>
      <c r="S55" s="3" t="s">
        <v>64</v>
      </c>
      <c r="T55" s="3" t="s">
        <v>97</v>
      </c>
      <c r="U55" s="3"/>
      <c r="V55" s="3" t="s">
        <v>67</v>
      </c>
      <c r="W55" s="3" t="s">
        <v>68</v>
      </c>
      <c r="X55" s="3" t="s">
        <v>69</v>
      </c>
      <c r="Y55" s="3" t="s">
        <v>678</v>
      </c>
      <c r="Z55" s="3" t="s">
        <v>210</v>
      </c>
      <c r="AA55" s="3" t="s">
        <v>669</v>
      </c>
      <c r="AB55" s="3" t="s">
        <v>670</v>
      </c>
      <c r="AC55" s="3" t="s">
        <v>679</v>
      </c>
      <c r="AD55" s="3" t="s">
        <v>243</v>
      </c>
      <c r="AE55" s="7" t="str">
        <f>HYPERLINK("https://static.wenjuan.pub/6448a247d0af58d925dffb12/upload_file/171-Q30-image-815154.jpg?e=1683388971&amp;token=-S3u1w3JrmFKSFNKh6j5JQkPKMGLqf-aPDDdDxY6:eVg7YiUq8nBOeVAG2SbE8Ewx7qQ=","image.jpg")</f>
        <v>image.jpg</v>
      </c>
    </row>
    <row r="56" s="1" customFormat="1" spans="1:31">
      <c r="A56" s="2">
        <v>55</v>
      </c>
      <c r="B56" s="3" t="s">
        <v>680</v>
      </c>
      <c r="C56" s="3" t="s">
        <v>51</v>
      </c>
      <c r="D56" s="3" t="s">
        <v>215</v>
      </c>
      <c r="E56" s="3" t="s">
        <v>660</v>
      </c>
      <c r="F56" s="3" t="s">
        <v>681</v>
      </c>
      <c r="G56" s="3" t="s">
        <v>682</v>
      </c>
      <c r="H56" s="3" t="s">
        <v>56</v>
      </c>
      <c r="I56" s="3" t="s">
        <v>57</v>
      </c>
      <c r="J56" s="3" t="s">
        <v>16</v>
      </c>
      <c r="K56" s="3" t="s">
        <v>220</v>
      </c>
      <c r="L56" s="3" t="s">
        <v>664</v>
      </c>
      <c r="M56" s="3" t="s">
        <v>683</v>
      </c>
      <c r="N56" s="3" t="s">
        <v>684</v>
      </c>
      <c r="O56" s="3"/>
      <c r="P56" s="3" t="s">
        <v>685</v>
      </c>
      <c r="Q56" s="3" t="s">
        <v>62</v>
      </c>
      <c r="R56" s="3" t="s">
        <v>63</v>
      </c>
      <c r="S56" s="3" t="s">
        <v>64</v>
      </c>
      <c r="T56" s="3" t="s">
        <v>686</v>
      </c>
      <c r="U56" s="3"/>
      <c r="V56" s="3" t="s">
        <v>687</v>
      </c>
      <c r="W56" s="3" t="s">
        <v>68</v>
      </c>
      <c r="X56" s="3" t="s">
        <v>69</v>
      </c>
      <c r="Y56" s="3" t="s">
        <v>688</v>
      </c>
      <c r="Z56" s="3" t="s">
        <v>210</v>
      </c>
      <c r="AA56" s="3" t="s">
        <v>669</v>
      </c>
      <c r="AB56" s="3" t="s">
        <v>670</v>
      </c>
      <c r="AC56" s="3" t="s">
        <v>689</v>
      </c>
      <c r="AD56" s="3" t="s">
        <v>243</v>
      </c>
      <c r="AE56" s="7" t="str">
        <f>HYPERLINK("https://static.wenjuan.pub/6448a247d0af58d925dffb12/upload_file/245-Q30-IMG20230505...-742693.jpg?e=1683388971&amp;token=-S3u1w3JrmFKSFNKh6j5JQkPKMGLqf-aPDDdDxY6:VEZVdvwG7aDyLfRPSRGtY7WV4YQ=","IMG20230505110632.jpg")</f>
        <v>IMG20230505110632.jpg</v>
      </c>
    </row>
    <row r="57" s="1" customFormat="1" spans="1:31">
      <c r="A57" s="2">
        <v>56</v>
      </c>
      <c r="B57" s="3" t="s">
        <v>690</v>
      </c>
      <c r="C57" s="3" t="s">
        <v>142</v>
      </c>
      <c r="D57" s="3" t="s">
        <v>215</v>
      </c>
      <c r="E57" s="3" t="s">
        <v>667</v>
      </c>
      <c r="F57" s="3" t="s">
        <v>691</v>
      </c>
      <c r="G57" s="3" t="s">
        <v>692</v>
      </c>
      <c r="H57" s="3" t="s">
        <v>56</v>
      </c>
      <c r="I57" s="3" t="s">
        <v>57</v>
      </c>
      <c r="J57" s="3" t="s">
        <v>693</v>
      </c>
      <c r="K57" s="3" t="s">
        <v>694</v>
      </c>
      <c r="L57" s="3" t="s">
        <v>695</v>
      </c>
      <c r="M57" s="3" t="s">
        <v>81</v>
      </c>
      <c r="N57" s="3" t="s">
        <v>696</v>
      </c>
      <c r="O57" s="3"/>
      <c r="P57" s="3" t="s">
        <v>136</v>
      </c>
      <c r="Q57" s="3" t="s">
        <v>62</v>
      </c>
      <c r="R57" s="3" t="s">
        <v>558</v>
      </c>
      <c r="S57" s="3" t="s">
        <v>64</v>
      </c>
      <c r="T57" s="3" t="s">
        <v>697</v>
      </c>
      <c r="U57" s="3"/>
      <c r="V57" s="3" t="s">
        <v>210</v>
      </c>
      <c r="W57" s="3" t="s">
        <v>68</v>
      </c>
      <c r="X57" s="3" t="s">
        <v>69</v>
      </c>
      <c r="Y57" s="3" t="s">
        <v>692</v>
      </c>
      <c r="Z57" s="3" t="s">
        <v>210</v>
      </c>
      <c r="AA57" s="3" t="s">
        <v>669</v>
      </c>
      <c r="AB57" s="3" t="s">
        <v>670</v>
      </c>
      <c r="AC57" s="3" t="s">
        <v>698</v>
      </c>
      <c r="AD57" s="3" t="s">
        <v>243</v>
      </c>
      <c r="AE57" s="7" t="str">
        <f>HYPERLINK("https://static.wenjuan.pub/6448a247d0af58d925dffb12/upload_file/456-Q30-16832634300...-107713.jpg?e=1683388971&amp;token=-S3u1w3JrmFKSFNKh6j5JQkPKMGLqf-aPDDdDxY6:XdQWbeCYIl5DPmIjmd-7p-mVRN0=","1683263430059.jpg")</f>
        <v>1683263430059.jpg</v>
      </c>
    </row>
    <row r="58" s="1" customFormat="1" spans="1:31">
      <c r="A58" s="2">
        <v>57</v>
      </c>
      <c r="B58" s="3" t="s">
        <v>699</v>
      </c>
      <c r="C58" s="3" t="s">
        <v>51</v>
      </c>
      <c r="D58" s="3" t="s">
        <v>215</v>
      </c>
      <c r="E58" s="3" t="s">
        <v>660</v>
      </c>
      <c r="F58" s="3" t="s">
        <v>700</v>
      </c>
      <c r="G58" s="3" t="s">
        <v>701</v>
      </c>
      <c r="H58" s="3" t="s">
        <v>56</v>
      </c>
      <c r="I58" s="3" t="s">
        <v>57</v>
      </c>
      <c r="J58" s="3" t="s">
        <v>702</v>
      </c>
      <c r="K58" s="3" t="s">
        <v>703</v>
      </c>
      <c r="L58" s="3" t="s">
        <v>704</v>
      </c>
      <c r="M58" s="3" t="s">
        <v>705</v>
      </c>
      <c r="N58" s="3" t="s">
        <v>705</v>
      </c>
      <c r="O58" s="3"/>
      <c r="P58" s="3" t="s">
        <v>292</v>
      </c>
      <c r="Q58" s="3" t="s">
        <v>62</v>
      </c>
      <c r="R58" s="3" t="s">
        <v>63</v>
      </c>
      <c r="S58" s="3" t="s">
        <v>64</v>
      </c>
      <c r="T58" s="3" t="s">
        <v>97</v>
      </c>
      <c r="U58" s="3"/>
      <c r="V58" s="3" t="s">
        <v>687</v>
      </c>
      <c r="W58" s="3" t="s">
        <v>68</v>
      </c>
      <c r="X58" s="3" t="s">
        <v>69</v>
      </c>
      <c r="Y58" s="3" t="s">
        <v>706</v>
      </c>
      <c r="Z58" s="3" t="s">
        <v>210</v>
      </c>
      <c r="AA58" s="3" t="s">
        <v>669</v>
      </c>
      <c r="AB58" s="3" t="s">
        <v>670</v>
      </c>
      <c r="AC58" s="3" t="s">
        <v>707</v>
      </c>
      <c r="AD58" s="3" t="s">
        <v>243</v>
      </c>
      <c r="AE58" s="7" t="str">
        <f>HYPERLINK("https://static.wenjuan.pub/6448a247d0af58d925dffb12/upload_file/509-Q30-16832665265...-223806.jpg?e=1683388971&amp;token=-S3u1w3JrmFKSFNKh6j5JQkPKMGLqf-aPDDdDxY6:zQXFTT7WG81XpCm6qMugyAvi54o=","1683266526549.jpg")</f>
        <v>1683266526549.jpg</v>
      </c>
    </row>
    <row r="59" s="1" customFormat="1" spans="1:31">
      <c r="A59" s="2">
        <v>58</v>
      </c>
      <c r="B59" s="3" t="s">
        <v>708</v>
      </c>
      <c r="C59" s="3" t="s">
        <v>51</v>
      </c>
      <c r="D59" s="3" t="s">
        <v>215</v>
      </c>
      <c r="E59" s="3" t="s">
        <v>660</v>
      </c>
      <c r="F59" s="3" t="s">
        <v>709</v>
      </c>
      <c r="G59" s="3" t="s">
        <v>710</v>
      </c>
      <c r="H59" s="3" t="s">
        <v>56</v>
      </c>
      <c r="I59" s="3" t="s">
        <v>57</v>
      </c>
      <c r="J59" s="3" t="s">
        <v>278</v>
      </c>
      <c r="K59" s="3" t="s">
        <v>711</v>
      </c>
      <c r="L59" s="3" t="s">
        <v>695</v>
      </c>
      <c r="M59" s="3" t="s">
        <v>712</v>
      </c>
      <c r="N59" s="3" t="s">
        <v>713</v>
      </c>
      <c r="O59" s="3"/>
      <c r="P59" s="3" t="s">
        <v>83</v>
      </c>
      <c r="Q59" s="3" t="s">
        <v>62</v>
      </c>
      <c r="R59" s="3" t="s">
        <v>614</v>
      </c>
      <c r="S59" s="3" t="s">
        <v>64</v>
      </c>
      <c r="T59" s="3" t="s">
        <v>97</v>
      </c>
      <c r="U59" s="3"/>
      <c r="V59" s="3" t="s">
        <v>210</v>
      </c>
      <c r="W59" s="3" t="s">
        <v>68</v>
      </c>
      <c r="X59" s="3" t="s">
        <v>69</v>
      </c>
      <c r="Y59" s="3" t="s">
        <v>714</v>
      </c>
      <c r="Z59" s="3" t="s">
        <v>210</v>
      </c>
      <c r="AA59" s="3" t="s">
        <v>669</v>
      </c>
      <c r="AB59" s="3" t="s">
        <v>670</v>
      </c>
      <c r="AC59" s="3" t="s">
        <v>715</v>
      </c>
      <c r="AD59" s="3" t="s">
        <v>243</v>
      </c>
      <c r="AE59" s="7" t="str">
        <f>HYPERLINK("https://static.wenjuan.pub/6448a247d0af58d925dffb12/upload_file/519-Q30-16832672806...-210779.jpg?e=1683388971&amp;token=-S3u1w3JrmFKSFNKh6j5JQkPKMGLqf-aPDDdDxY6:GEdCzi2vOMeO5W-4ml5K56G_txo=","1683267280636.jpg")</f>
        <v>1683267280636.jpg</v>
      </c>
    </row>
    <row r="60" s="1" customFormat="1" spans="1:31">
      <c r="A60" s="2">
        <v>59</v>
      </c>
      <c r="B60" s="3" t="s">
        <v>716</v>
      </c>
      <c r="C60" s="3" t="s">
        <v>51</v>
      </c>
      <c r="D60" s="3" t="s">
        <v>201</v>
      </c>
      <c r="E60" s="3" t="s">
        <v>660</v>
      </c>
      <c r="F60" s="3" t="s">
        <v>717</v>
      </c>
      <c r="G60" s="3" t="s">
        <v>718</v>
      </c>
      <c r="H60" s="3" t="s">
        <v>56</v>
      </c>
      <c r="I60" s="3" t="s">
        <v>57</v>
      </c>
      <c r="J60" s="3" t="s">
        <v>264</v>
      </c>
      <c r="K60" s="3" t="s">
        <v>719</v>
      </c>
      <c r="L60" s="3" t="s">
        <v>704</v>
      </c>
      <c r="M60" s="3" t="s">
        <v>720</v>
      </c>
      <c r="N60" s="3" t="s">
        <v>721</v>
      </c>
      <c r="O60" s="3"/>
      <c r="P60" s="3" t="s">
        <v>722</v>
      </c>
      <c r="Q60" s="3" t="s">
        <v>62</v>
      </c>
      <c r="R60" s="3" t="s">
        <v>63</v>
      </c>
      <c r="S60" s="3" t="s">
        <v>64</v>
      </c>
      <c r="T60" s="3" t="s">
        <v>97</v>
      </c>
      <c r="U60" s="3" t="s">
        <v>723</v>
      </c>
      <c r="V60" s="3" t="s">
        <v>667</v>
      </c>
      <c r="W60" s="3" t="s">
        <v>68</v>
      </c>
      <c r="X60" s="3" t="s">
        <v>69</v>
      </c>
      <c r="Y60" s="3" t="s">
        <v>724</v>
      </c>
      <c r="Z60" s="3" t="s">
        <v>210</v>
      </c>
      <c r="AA60" s="3" t="s">
        <v>725</v>
      </c>
      <c r="AB60" s="3" t="s">
        <v>726</v>
      </c>
      <c r="AC60" s="3" t="s">
        <v>727</v>
      </c>
      <c r="AD60" s="3" t="s">
        <v>243</v>
      </c>
      <c r="AE60" s="7" t="str">
        <f>HYPERLINK("https://static.wenjuan.pub/6448a247d0af58d925dffb12/upload_file/11-Q30-16832480858...-654323.jpg?e=1683388971&amp;token=-S3u1w3JrmFKSFNKh6j5JQkPKMGLqf-aPDDdDxY6:JcahB8Daem2QURA7qZz3qynukt0=","1683248085806.jpg")</f>
        <v>1683248085806.jpg</v>
      </c>
    </row>
    <row r="61" s="1" customFormat="1" spans="1:31">
      <c r="A61" s="2">
        <v>60</v>
      </c>
      <c r="B61" s="3" t="s">
        <v>728</v>
      </c>
      <c r="C61" s="3" t="s">
        <v>51</v>
      </c>
      <c r="D61" s="3" t="s">
        <v>201</v>
      </c>
      <c r="E61" s="3" t="s">
        <v>660</v>
      </c>
      <c r="F61" s="3" t="s">
        <v>729</v>
      </c>
      <c r="G61" s="3" t="s">
        <v>730</v>
      </c>
      <c r="H61" s="3" t="s">
        <v>56</v>
      </c>
      <c r="I61" s="3" t="s">
        <v>57</v>
      </c>
      <c r="J61" s="3" t="s">
        <v>731</v>
      </c>
      <c r="K61" s="3" t="s">
        <v>719</v>
      </c>
      <c r="L61" s="3" t="s">
        <v>664</v>
      </c>
      <c r="M61" s="3" t="s">
        <v>81</v>
      </c>
      <c r="N61" s="3" t="s">
        <v>732</v>
      </c>
      <c r="O61" s="3"/>
      <c r="P61" s="3" t="s">
        <v>733</v>
      </c>
      <c r="Q61" s="3" t="s">
        <v>62</v>
      </c>
      <c r="R61" s="3" t="s">
        <v>734</v>
      </c>
      <c r="S61" s="3" t="s">
        <v>64</v>
      </c>
      <c r="T61" s="3" t="s">
        <v>97</v>
      </c>
      <c r="U61" s="3"/>
      <c r="V61" s="3" t="s">
        <v>67</v>
      </c>
      <c r="W61" s="3" t="s">
        <v>68</v>
      </c>
      <c r="X61" s="3" t="s">
        <v>69</v>
      </c>
      <c r="Y61" s="3" t="s">
        <v>735</v>
      </c>
      <c r="Z61" s="3" t="s">
        <v>210</v>
      </c>
      <c r="AA61" s="3" t="s">
        <v>725</v>
      </c>
      <c r="AB61" s="3" t="s">
        <v>726</v>
      </c>
      <c r="AC61" s="3" t="s">
        <v>736</v>
      </c>
      <c r="AD61" s="3" t="s">
        <v>243</v>
      </c>
      <c r="AE61" s="7" t="str">
        <f>HYPERLINK("https://static.wenjuan.pub/6448a247d0af58d925dffb12/upload_file/97-Q30-16832510436...-556218.jpg?e=1683388971&amp;token=-S3u1w3JrmFKSFNKh6j5JQkPKMGLqf-aPDDdDxY6:ZPTqHZANIF5hUOzjzS_sH8fMKcY=","1683251043619.jpg")</f>
        <v>1683251043619.jpg</v>
      </c>
    </row>
    <row r="62" s="1" customFormat="1" spans="1:31">
      <c r="A62" s="2">
        <v>61</v>
      </c>
      <c r="B62" s="3" t="s">
        <v>737</v>
      </c>
      <c r="C62" s="3" t="s">
        <v>51</v>
      </c>
      <c r="D62" s="3" t="s">
        <v>201</v>
      </c>
      <c r="E62" s="3" t="s">
        <v>660</v>
      </c>
      <c r="F62" s="3" t="s">
        <v>738</v>
      </c>
      <c r="G62" s="3" t="s">
        <v>739</v>
      </c>
      <c r="H62" s="3" t="s">
        <v>56</v>
      </c>
      <c r="I62" s="3" t="s">
        <v>57</v>
      </c>
      <c r="J62" s="3" t="s">
        <v>264</v>
      </c>
      <c r="K62" s="3" t="s">
        <v>663</v>
      </c>
      <c r="L62" s="3" t="s">
        <v>704</v>
      </c>
      <c r="M62" s="3" t="s">
        <v>81</v>
      </c>
      <c r="N62" s="3" t="s">
        <v>740</v>
      </c>
      <c r="O62" s="3"/>
      <c r="P62" s="3" t="s">
        <v>124</v>
      </c>
      <c r="Q62" s="3" t="s">
        <v>62</v>
      </c>
      <c r="R62" s="3" t="s">
        <v>63</v>
      </c>
      <c r="S62" s="3" t="s">
        <v>64</v>
      </c>
      <c r="T62" s="3" t="s">
        <v>741</v>
      </c>
      <c r="U62" s="3"/>
      <c r="V62" s="3" t="s">
        <v>687</v>
      </c>
      <c r="W62" s="3" t="s">
        <v>68</v>
      </c>
      <c r="X62" s="3" t="s">
        <v>69</v>
      </c>
      <c r="Y62" s="3" t="s">
        <v>742</v>
      </c>
      <c r="Z62" s="3" t="s">
        <v>210</v>
      </c>
      <c r="AA62" s="3" t="s">
        <v>725</v>
      </c>
      <c r="AB62" s="3" t="s">
        <v>726</v>
      </c>
      <c r="AC62" s="3" t="s">
        <v>743</v>
      </c>
      <c r="AD62" s="3" t="s">
        <v>243</v>
      </c>
      <c r="AE62" s="7" t="str">
        <f>HYPERLINK("https://static.wenjuan.pub/6448a247d0af58d925dffb12/upload_file/260-Q30-16832563652...-502754.jpg?e=1683388971&amp;token=-S3u1w3JrmFKSFNKh6j5JQkPKMGLqf-aPDDdDxY6:aM20V9_KXVY3oU7eW-Nd3pdTHyc=","1683256365224.jpg")</f>
        <v>1683256365224.jpg</v>
      </c>
    </row>
    <row r="63" s="1" customFormat="1" spans="1:31">
      <c r="A63" s="2">
        <v>62</v>
      </c>
      <c r="B63" s="3" t="s">
        <v>744</v>
      </c>
      <c r="C63" s="3" t="s">
        <v>142</v>
      </c>
      <c r="D63" s="3" t="s">
        <v>201</v>
      </c>
      <c r="E63" s="3" t="s">
        <v>660</v>
      </c>
      <c r="F63" s="3" t="s">
        <v>745</v>
      </c>
      <c r="G63" s="3" t="s">
        <v>746</v>
      </c>
      <c r="H63" s="3" t="s">
        <v>56</v>
      </c>
      <c r="I63" s="3" t="s">
        <v>132</v>
      </c>
      <c r="J63" s="3" t="s">
        <v>693</v>
      </c>
      <c r="K63" s="3" t="s">
        <v>719</v>
      </c>
      <c r="L63" s="3" t="s">
        <v>704</v>
      </c>
      <c r="M63" s="3" t="s">
        <v>683</v>
      </c>
      <c r="N63" s="3" t="s">
        <v>747</v>
      </c>
      <c r="O63" s="3"/>
      <c r="P63" s="3" t="s">
        <v>83</v>
      </c>
      <c r="Q63" s="3" t="s">
        <v>62</v>
      </c>
      <c r="R63" s="3" t="s">
        <v>748</v>
      </c>
      <c r="S63" s="3" t="s">
        <v>64</v>
      </c>
      <c r="T63" s="3" t="s">
        <v>65</v>
      </c>
      <c r="U63" s="3" t="s">
        <v>749</v>
      </c>
      <c r="V63" s="3" t="s">
        <v>687</v>
      </c>
      <c r="W63" s="3" t="s">
        <v>68</v>
      </c>
      <c r="X63" s="3" t="s">
        <v>69</v>
      </c>
      <c r="Y63" s="3" t="s">
        <v>746</v>
      </c>
      <c r="Z63" s="3" t="s">
        <v>210</v>
      </c>
      <c r="AA63" s="3" t="s">
        <v>725</v>
      </c>
      <c r="AB63" s="3" t="s">
        <v>726</v>
      </c>
      <c r="AC63" s="3" t="s">
        <v>750</v>
      </c>
      <c r="AD63" s="3" t="s">
        <v>243</v>
      </c>
      <c r="AE63" s="7" t="str">
        <f>HYPERLINK("https://static.wenjuan.pub/6448a247d0af58d925dffb12/upload_file/277-Q30-IMG_2023050...-329862.jpg?e=1683388971&amp;token=-S3u1w3JrmFKSFNKh6j5JQkPKMGLqf-aPDDdDxY6:dpJn5YGvFjtlTBSJ_Xk1WdKL420=","IMG_20230505_111729.jpg")</f>
        <v>IMG_20230505_111729.jpg</v>
      </c>
    </row>
    <row r="64" s="1" customFormat="1" spans="1:31">
      <c r="A64" s="2">
        <v>63</v>
      </c>
      <c r="B64" s="3" t="s">
        <v>751</v>
      </c>
      <c r="C64" s="3" t="s">
        <v>51</v>
      </c>
      <c r="D64" s="3" t="s">
        <v>201</v>
      </c>
      <c r="E64" s="3" t="s">
        <v>660</v>
      </c>
      <c r="F64" s="3" t="s">
        <v>752</v>
      </c>
      <c r="G64" s="3" t="s">
        <v>753</v>
      </c>
      <c r="H64" s="3" t="s">
        <v>56</v>
      </c>
      <c r="I64" s="3" t="s">
        <v>57</v>
      </c>
      <c r="J64" s="3" t="s">
        <v>754</v>
      </c>
      <c r="K64" s="3" t="s">
        <v>755</v>
      </c>
      <c r="L64" s="3" t="s">
        <v>704</v>
      </c>
      <c r="M64" s="3" t="s">
        <v>234</v>
      </c>
      <c r="N64" s="3" t="s">
        <v>756</v>
      </c>
      <c r="O64" s="3"/>
      <c r="P64" s="3" t="s">
        <v>292</v>
      </c>
      <c r="Q64" s="3" t="s">
        <v>62</v>
      </c>
      <c r="R64" s="3" t="s">
        <v>63</v>
      </c>
      <c r="S64" s="3" t="s">
        <v>64</v>
      </c>
      <c r="T64" s="3" t="s">
        <v>97</v>
      </c>
      <c r="U64" s="3"/>
      <c r="V64" s="3" t="s">
        <v>210</v>
      </c>
      <c r="W64" s="3" t="s">
        <v>68</v>
      </c>
      <c r="X64" s="3" t="s">
        <v>69</v>
      </c>
      <c r="Y64" s="3" t="s">
        <v>757</v>
      </c>
      <c r="Z64" s="3" t="s">
        <v>210</v>
      </c>
      <c r="AA64" s="3" t="s">
        <v>725</v>
      </c>
      <c r="AB64" s="3" t="s">
        <v>726</v>
      </c>
      <c r="AC64" s="3" t="s">
        <v>758</v>
      </c>
      <c r="AD64" s="3" t="s">
        <v>243</v>
      </c>
      <c r="AE64" s="7" t="str">
        <f>HYPERLINK("https://static.wenjuan.pub/6448a247d0af58d925dffb12/upload_file/299-Q30-beauty_2023...-458756.jpg?e=1683388971&amp;token=-S3u1w3JrmFKSFNKh6j5JQkPKMGLqf-aPDDdDxY6:xiwDQt_xRYTiPYO-L1yDl_AnFlM=","beauty_20230505112937709.jpg")</f>
        <v>beauty_20230505112937709.jpg</v>
      </c>
    </row>
    <row r="65" s="1" customFormat="1" spans="1:31">
      <c r="A65" s="2">
        <v>64</v>
      </c>
      <c r="B65" s="3" t="s">
        <v>759</v>
      </c>
      <c r="C65" s="3" t="s">
        <v>142</v>
      </c>
      <c r="D65" s="3" t="s">
        <v>201</v>
      </c>
      <c r="E65" s="3" t="s">
        <v>660</v>
      </c>
      <c r="F65" s="3" t="s">
        <v>760</v>
      </c>
      <c r="G65" s="3" t="s">
        <v>761</v>
      </c>
      <c r="H65" s="3" t="s">
        <v>56</v>
      </c>
      <c r="I65" s="3" t="s">
        <v>57</v>
      </c>
      <c r="J65" s="3" t="s">
        <v>264</v>
      </c>
      <c r="K65" s="3" t="s">
        <v>663</v>
      </c>
      <c r="L65" s="3" t="s">
        <v>664</v>
      </c>
      <c r="M65" s="3" t="s">
        <v>81</v>
      </c>
      <c r="N65" s="3" t="s">
        <v>762</v>
      </c>
      <c r="O65" s="3"/>
      <c r="P65" s="3" t="s">
        <v>763</v>
      </c>
      <c r="Q65" s="3" t="s">
        <v>62</v>
      </c>
      <c r="R65" s="3" t="s">
        <v>63</v>
      </c>
      <c r="S65" s="3" t="s">
        <v>64</v>
      </c>
      <c r="T65" s="3" t="s">
        <v>97</v>
      </c>
      <c r="U65" s="3"/>
      <c r="V65" s="3" t="s">
        <v>687</v>
      </c>
      <c r="W65" s="3" t="s">
        <v>339</v>
      </c>
      <c r="X65" s="3" t="s">
        <v>69</v>
      </c>
      <c r="Y65" s="3" t="s">
        <v>761</v>
      </c>
      <c r="Z65" s="3" t="s">
        <v>210</v>
      </c>
      <c r="AA65" s="3" t="s">
        <v>725</v>
      </c>
      <c r="AB65" s="3" t="s">
        <v>726</v>
      </c>
      <c r="AC65" s="3" t="s">
        <v>764</v>
      </c>
      <c r="AD65" s="3" t="s">
        <v>243</v>
      </c>
      <c r="AE65" s="7" t="str">
        <f>HYPERLINK("https://static.wenjuan.pub/6448a247d0af58d925dffb12/upload_file/372-Q30-image-365049.jpg?e=1683388971&amp;token=-S3u1w3JrmFKSFNKh6j5JQkPKMGLqf-aPDDdDxY6:jNtu_jDQyQA3LWzfH9AU254b94g=","image.jpg")</f>
        <v>image.jpg</v>
      </c>
    </row>
    <row r="66" s="1" customFormat="1" spans="1:31">
      <c r="A66" s="2">
        <v>65</v>
      </c>
      <c r="B66" s="3" t="s">
        <v>765</v>
      </c>
      <c r="C66" s="3" t="s">
        <v>51</v>
      </c>
      <c r="D66" s="3" t="s">
        <v>201</v>
      </c>
      <c r="E66" s="3" t="s">
        <v>660</v>
      </c>
      <c r="F66" s="3" t="s">
        <v>766</v>
      </c>
      <c r="G66" s="3" t="s">
        <v>767</v>
      </c>
      <c r="H66" s="3" t="s">
        <v>78</v>
      </c>
      <c r="I66" s="3" t="s">
        <v>57</v>
      </c>
      <c r="J66" s="3" t="s">
        <v>768</v>
      </c>
      <c r="K66" s="3" t="s">
        <v>769</v>
      </c>
      <c r="L66" s="3" t="s">
        <v>770</v>
      </c>
      <c r="M66" s="3" t="s">
        <v>771</v>
      </c>
      <c r="N66" s="3" t="s">
        <v>772</v>
      </c>
      <c r="O66" s="3"/>
      <c r="P66" s="3" t="s">
        <v>773</v>
      </c>
      <c r="Q66" s="3" t="s">
        <v>62</v>
      </c>
      <c r="R66" s="3" t="s">
        <v>774</v>
      </c>
      <c r="S66" s="3" t="s">
        <v>64</v>
      </c>
      <c r="T66" s="3" t="s">
        <v>65</v>
      </c>
      <c r="U66" s="3" t="s">
        <v>775</v>
      </c>
      <c r="V66" s="3" t="s">
        <v>687</v>
      </c>
      <c r="W66" s="3" t="s">
        <v>68</v>
      </c>
      <c r="X66" s="3" t="s">
        <v>69</v>
      </c>
      <c r="Y66" s="3" t="s">
        <v>776</v>
      </c>
      <c r="Z66" s="3" t="s">
        <v>210</v>
      </c>
      <c r="AA66" s="3" t="s">
        <v>725</v>
      </c>
      <c r="AB66" s="3" t="s">
        <v>726</v>
      </c>
      <c r="AC66" s="3" t="s">
        <v>777</v>
      </c>
      <c r="AD66" s="3" t="s">
        <v>243</v>
      </c>
      <c r="AE66" s="7" t="str">
        <f>HYPERLINK("https://static.wenjuan.pub/6448a247d0af58d925dffb12/upload_file/475-Q30-IMG_2023050...-640391.jpg?e=1683388971&amp;token=-S3u1w3JrmFKSFNKh6j5JQkPKMGLqf-aPDDdDxY6:yCBAdJBgPp3cKcLItkXi1owrIcA=","IMG_20230505_132207_edit_647720687797860.jpg")</f>
        <v>IMG_20230505_132207_edit_647720687797860.jpg</v>
      </c>
    </row>
    <row r="67" s="1" customFormat="1" spans="1:31">
      <c r="A67" s="2">
        <v>66</v>
      </c>
      <c r="B67" s="3" t="s">
        <v>778</v>
      </c>
      <c r="C67" s="3" t="s">
        <v>51</v>
      </c>
      <c r="D67" s="3" t="s">
        <v>201</v>
      </c>
      <c r="E67" s="3" t="s">
        <v>660</v>
      </c>
      <c r="F67" s="3" t="s">
        <v>779</v>
      </c>
      <c r="G67" s="3" t="s">
        <v>780</v>
      </c>
      <c r="H67" s="3" t="s">
        <v>56</v>
      </c>
      <c r="I67" s="3" t="s">
        <v>57</v>
      </c>
      <c r="J67" s="3" t="s">
        <v>16</v>
      </c>
      <c r="K67" s="3" t="s">
        <v>781</v>
      </c>
      <c r="L67" s="3" t="s">
        <v>782</v>
      </c>
      <c r="M67" s="3" t="s">
        <v>81</v>
      </c>
      <c r="N67" s="3" t="s">
        <v>783</v>
      </c>
      <c r="O67" s="3"/>
      <c r="P67" s="3" t="s">
        <v>292</v>
      </c>
      <c r="Q67" s="3" t="s">
        <v>62</v>
      </c>
      <c r="R67" s="3" t="s">
        <v>784</v>
      </c>
      <c r="S67" s="3" t="s">
        <v>64</v>
      </c>
      <c r="T67" s="3" t="s">
        <v>97</v>
      </c>
      <c r="U67" s="3" t="s">
        <v>785</v>
      </c>
      <c r="V67" s="3" t="s">
        <v>67</v>
      </c>
      <c r="W67" s="3" t="s">
        <v>68</v>
      </c>
      <c r="X67" s="3" t="s">
        <v>69</v>
      </c>
      <c r="Y67" s="3" t="s">
        <v>786</v>
      </c>
      <c r="Z67" s="3" t="s">
        <v>210</v>
      </c>
      <c r="AA67" s="3" t="s">
        <v>725</v>
      </c>
      <c r="AB67" s="3" t="s">
        <v>726</v>
      </c>
      <c r="AC67" s="3" t="s">
        <v>787</v>
      </c>
      <c r="AD67" s="3" t="s">
        <v>243</v>
      </c>
      <c r="AE67" s="7" t="str">
        <f>HYPERLINK("https://static.wenjuan.pub/6448a247d0af58d925dffb12/upload_file/543-Q30-IMG_2023050...-782028.jpg?e=1683388971&amp;token=-S3u1w3JrmFKSFNKh6j5JQkPKMGLqf-aPDDdDxY6:S6eXuMPDRU2xguWpMKmpbM4MDoA=","IMG_20230505_143457.jpg")</f>
        <v>IMG_20230505_143457.jpg</v>
      </c>
    </row>
    <row r="68" s="1" customFormat="1" spans="1:31">
      <c r="A68" s="2">
        <v>67</v>
      </c>
      <c r="B68" s="3" t="s">
        <v>788</v>
      </c>
      <c r="C68" s="3" t="s">
        <v>142</v>
      </c>
      <c r="D68" s="3" t="s">
        <v>789</v>
      </c>
      <c r="E68" s="3" t="s">
        <v>660</v>
      </c>
      <c r="F68" s="3" t="s">
        <v>790</v>
      </c>
      <c r="G68" s="3" t="s">
        <v>791</v>
      </c>
      <c r="H68" s="3" t="s">
        <v>56</v>
      </c>
      <c r="I68" s="3" t="s">
        <v>57</v>
      </c>
      <c r="J68" s="3" t="s">
        <v>264</v>
      </c>
      <c r="K68" s="3" t="s">
        <v>719</v>
      </c>
      <c r="L68" s="3" t="s">
        <v>704</v>
      </c>
      <c r="M68" s="3" t="s">
        <v>792</v>
      </c>
      <c r="N68" s="3" t="s">
        <v>793</v>
      </c>
      <c r="O68" s="3"/>
      <c r="P68" s="3" t="s">
        <v>794</v>
      </c>
      <c r="Q68" s="3" t="s">
        <v>62</v>
      </c>
      <c r="R68" s="3" t="s">
        <v>63</v>
      </c>
      <c r="S68" s="3" t="s">
        <v>64</v>
      </c>
      <c r="T68" s="3" t="s">
        <v>97</v>
      </c>
      <c r="U68" s="3" t="s">
        <v>795</v>
      </c>
      <c r="V68" s="3" t="s">
        <v>667</v>
      </c>
      <c r="W68" s="3" t="s">
        <v>68</v>
      </c>
      <c r="X68" s="3" t="s">
        <v>69</v>
      </c>
      <c r="Y68" s="3" t="s">
        <v>718</v>
      </c>
      <c r="Z68" s="3" t="s">
        <v>210</v>
      </c>
      <c r="AA68" s="3" t="s">
        <v>796</v>
      </c>
      <c r="AB68" s="3" t="s">
        <v>797</v>
      </c>
      <c r="AC68" s="3" t="s">
        <v>798</v>
      </c>
      <c r="AD68" s="3" t="s">
        <v>243</v>
      </c>
      <c r="AE68" s="7" t="str">
        <f>HYPERLINK("https://static.wenjuan.pub/6448a247d0af58d925dffb12/upload_file/4-Q30-16832479886...-194070.jpg?e=1683388971&amp;token=-S3u1w3JrmFKSFNKh6j5JQkPKMGLqf-aPDDdDxY6:4Ffl8o8WZTzLqqfSvF7uCP7KYhc=","1683247988660.jpg")</f>
        <v>1683247988660.jpg</v>
      </c>
    </row>
    <row r="69" s="1" customFormat="1" spans="1:31">
      <c r="A69" s="2">
        <v>68</v>
      </c>
      <c r="B69" s="3" t="s">
        <v>799</v>
      </c>
      <c r="C69" s="3" t="s">
        <v>51</v>
      </c>
      <c r="D69" s="3" t="s">
        <v>789</v>
      </c>
      <c r="E69" s="3" t="s">
        <v>660</v>
      </c>
      <c r="F69" s="3" t="s">
        <v>800</v>
      </c>
      <c r="G69" s="3" t="s">
        <v>801</v>
      </c>
      <c r="H69" s="3" t="s">
        <v>56</v>
      </c>
      <c r="I69" s="3" t="s">
        <v>57</v>
      </c>
      <c r="J69" s="3" t="s">
        <v>693</v>
      </c>
      <c r="K69" s="3" t="s">
        <v>719</v>
      </c>
      <c r="L69" s="3" t="s">
        <v>802</v>
      </c>
      <c r="M69" s="3" t="s">
        <v>81</v>
      </c>
      <c r="N69" s="3" t="s">
        <v>803</v>
      </c>
      <c r="O69" s="3"/>
      <c r="P69" s="3" t="s">
        <v>136</v>
      </c>
      <c r="Q69" s="3" t="s">
        <v>62</v>
      </c>
      <c r="R69" s="3" t="s">
        <v>63</v>
      </c>
      <c r="S69" s="3" t="s">
        <v>64</v>
      </c>
      <c r="T69" s="3" t="s">
        <v>97</v>
      </c>
      <c r="U69" s="3"/>
      <c r="V69" s="3" t="s">
        <v>67</v>
      </c>
      <c r="W69" s="3" t="s">
        <v>99</v>
      </c>
      <c r="X69" s="3" t="s">
        <v>69</v>
      </c>
      <c r="Y69" s="3" t="s">
        <v>804</v>
      </c>
      <c r="Z69" s="3" t="s">
        <v>210</v>
      </c>
      <c r="AA69" s="3" t="s">
        <v>796</v>
      </c>
      <c r="AB69" s="3" t="s">
        <v>797</v>
      </c>
      <c r="AC69" s="3" t="s">
        <v>805</v>
      </c>
      <c r="AD69" s="3" t="s">
        <v>243</v>
      </c>
      <c r="AE69" s="7" t="str">
        <f>HYPERLINK("https://static.wenjuan.pub/6448a247d0af58d925dffb12/upload_file/180-Q30-16832543714...-227073.jpg?e=1683388971&amp;token=-S3u1w3JrmFKSFNKh6j5JQkPKMGLqf-aPDDdDxY6:xKcn40SpIJYNhuuWBuhWKxRPqf8=","1683254371465.jpg")</f>
        <v>1683254371465.jpg</v>
      </c>
    </row>
    <row r="70" s="1" customFormat="1" spans="1:31">
      <c r="A70" s="2">
        <v>69</v>
      </c>
      <c r="B70" s="3" t="s">
        <v>806</v>
      </c>
      <c r="C70" s="3" t="s">
        <v>51</v>
      </c>
      <c r="D70" s="3" t="s">
        <v>789</v>
      </c>
      <c r="E70" s="3" t="s">
        <v>660</v>
      </c>
      <c r="F70" s="3" t="s">
        <v>807</v>
      </c>
      <c r="G70" s="3" t="s">
        <v>808</v>
      </c>
      <c r="H70" s="3" t="s">
        <v>56</v>
      </c>
      <c r="I70" s="3" t="s">
        <v>57</v>
      </c>
      <c r="J70" s="3" t="s">
        <v>264</v>
      </c>
      <c r="K70" s="3" t="s">
        <v>719</v>
      </c>
      <c r="L70" s="3" t="s">
        <v>664</v>
      </c>
      <c r="M70" s="3" t="s">
        <v>234</v>
      </c>
      <c r="N70" s="3" t="s">
        <v>809</v>
      </c>
      <c r="O70" s="3"/>
      <c r="P70" s="3" t="s">
        <v>810</v>
      </c>
      <c r="Q70" s="3" t="s">
        <v>62</v>
      </c>
      <c r="R70" s="3" t="s">
        <v>811</v>
      </c>
      <c r="S70" s="3" t="s">
        <v>64</v>
      </c>
      <c r="T70" s="3" t="s">
        <v>65</v>
      </c>
      <c r="U70" s="3"/>
      <c r="V70" s="3" t="s">
        <v>687</v>
      </c>
      <c r="W70" s="3" t="s">
        <v>68</v>
      </c>
      <c r="X70" s="3" t="s">
        <v>69</v>
      </c>
      <c r="Y70" s="3" t="s">
        <v>812</v>
      </c>
      <c r="Z70" s="3" t="s">
        <v>210</v>
      </c>
      <c r="AA70" s="3" t="s">
        <v>796</v>
      </c>
      <c r="AB70" s="3" t="s">
        <v>797</v>
      </c>
      <c r="AC70" s="3" t="s">
        <v>813</v>
      </c>
      <c r="AD70" s="3" t="s">
        <v>243</v>
      </c>
      <c r="AE70" s="7" t="str">
        <f>HYPERLINK("https://static.wenjuan.pub/6448a247d0af58d925dffb12/upload_file/695-Q30-16832945660...-937794.jpg?e=1683388971&amp;token=-S3u1w3JrmFKSFNKh6j5JQkPKMGLqf-aPDDdDxY6:6XMIhyQrs8ceIhRxRGnaTiEJPN4=","1683294566091.jpg")</f>
        <v>1683294566091.jpg</v>
      </c>
    </row>
    <row r="71" s="1" customFormat="1" spans="1:31">
      <c r="A71" s="2">
        <v>70</v>
      </c>
      <c r="B71" s="3" t="s">
        <v>814</v>
      </c>
      <c r="C71" s="3" t="s">
        <v>51</v>
      </c>
      <c r="D71" s="3" t="s">
        <v>789</v>
      </c>
      <c r="E71" s="3" t="s">
        <v>660</v>
      </c>
      <c r="F71" s="3" t="s">
        <v>815</v>
      </c>
      <c r="G71" s="3" t="s">
        <v>816</v>
      </c>
      <c r="H71" s="3" t="s">
        <v>56</v>
      </c>
      <c r="I71" s="3" t="s">
        <v>57</v>
      </c>
      <c r="J71" s="3" t="s">
        <v>817</v>
      </c>
      <c r="K71" s="3" t="s">
        <v>818</v>
      </c>
      <c r="L71" s="3" t="s">
        <v>704</v>
      </c>
      <c r="M71" s="3" t="s">
        <v>234</v>
      </c>
      <c r="N71" s="3" t="s">
        <v>819</v>
      </c>
      <c r="O71" s="3"/>
      <c r="P71" s="3" t="s">
        <v>292</v>
      </c>
      <c r="Q71" s="3" t="s">
        <v>62</v>
      </c>
      <c r="R71" s="3" t="s">
        <v>63</v>
      </c>
      <c r="S71" s="3" t="s">
        <v>64</v>
      </c>
      <c r="T71" s="3" t="s">
        <v>65</v>
      </c>
      <c r="U71" s="3" t="s">
        <v>820</v>
      </c>
      <c r="V71" s="3" t="s">
        <v>210</v>
      </c>
      <c r="W71" s="3" t="s">
        <v>68</v>
      </c>
      <c r="X71" s="3" t="s">
        <v>69</v>
      </c>
      <c r="Y71" s="3" t="s">
        <v>821</v>
      </c>
      <c r="Z71" s="3" t="s">
        <v>210</v>
      </c>
      <c r="AA71" s="3" t="s">
        <v>796</v>
      </c>
      <c r="AB71" s="3" t="s">
        <v>797</v>
      </c>
      <c r="AC71" s="3" t="s">
        <v>822</v>
      </c>
      <c r="AD71" s="3" t="s">
        <v>243</v>
      </c>
      <c r="AE71" s="7" t="str">
        <f>HYPERLINK("https://static.wenjuan.pub/6448a247d0af58d925dffb12/upload_file/250-Q30-16832555797...-470130.jpg?e=1683388971&amp;token=-S3u1w3JrmFKSFNKh6j5JQkPKMGLqf-aPDDdDxY6:Z8Y1TOZ1ZCC1U3dNGRThSuBsVQk=","1683255579761.jpg")</f>
        <v>1683255579761.jpg</v>
      </c>
    </row>
    <row r="72" s="1" customFormat="1" spans="1:31">
      <c r="A72" s="2">
        <v>71</v>
      </c>
      <c r="B72" s="3" t="s">
        <v>823</v>
      </c>
      <c r="C72" s="3" t="s">
        <v>51</v>
      </c>
      <c r="D72" s="3" t="s">
        <v>789</v>
      </c>
      <c r="E72" s="3" t="s">
        <v>660</v>
      </c>
      <c r="F72" s="3" t="s">
        <v>824</v>
      </c>
      <c r="G72" s="3" t="s">
        <v>825</v>
      </c>
      <c r="H72" s="3" t="s">
        <v>56</v>
      </c>
      <c r="I72" s="3" t="s">
        <v>57</v>
      </c>
      <c r="J72" s="3" t="s">
        <v>675</v>
      </c>
      <c r="K72" s="3" t="s">
        <v>826</v>
      </c>
      <c r="L72" s="3" t="s">
        <v>704</v>
      </c>
      <c r="M72" s="3" t="s">
        <v>827</v>
      </c>
      <c r="N72" s="3" t="s">
        <v>828</v>
      </c>
      <c r="O72" s="3"/>
      <c r="P72" s="3" t="s">
        <v>829</v>
      </c>
      <c r="Q72" s="3" t="s">
        <v>62</v>
      </c>
      <c r="R72" s="3" t="s">
        <v>57</v>
      </c>
      <c r="S72" s="3" t="s">
        <v>64</v>
      </c>
      <c r="T72" s="3" t="s">
        <v>97</v>
      </c>
      <c r="U72" s="3"/>
      <c r="V72" s="3" t="s">
        <v>67</v>
      </c>
      <c r="W72" s="3" t="s">
        <v>68</v>
      </c>
      <c r="X72" s="3" t="s">
        <v>69</v>
      </c>
      <c r="Y72" s="3" t="s">
        <v>830</v>
      </c>
      <c r="Z72" s="3" t="s">
        <v>210</v>
      </c>
      <c r="AA72" s="3" t="s">
        <v>796</v>
      </c>
      <c r="AB72" s="3" t="s">
        <v>797</v>
      </c>
      <c r="AC72" s="3" t="s">
        <v>831</v>
      </c>
      <c r="AD72" s="3" t="s">
        <v>243</v>
      </c>
      <c r="AE72" s="7" t="str">
        <f>HYPERLINK("https://static.wenjuan.pub/6448a247d0af58d925dffb12/upload_file/327-Q30-16832583354...-269851.jpg?e=1683388971&amp;token=-S3u1w3JrmFKSFNKh6j5JQkPKMGLqf-aPDDdDxY6:IT0hgJ9UsZcDUTtwRRj9oULj8m4=","1683258335420.jpg")</f>
        <v>1683258335420.jpg</v>
      </c>
    </row>
    <row r="73" s="1" customFormat="1" spans="1:31">
      <c r="A73" s="2">
        <v>72</v>
      </c>
      <c r="B73" s="3" t="s">
        <v>832</v>
      </c>
      <c r="C73" s="3" t="s">
        <v>142</v>
      </c>
      <c r="D73" s="3" t="s">
        <v>789</v>
      </c>
      <c r="E73" s="3" t="s">
        <v>667</v>
      </c>
      <c r="F73" s="3" t="s">
        <v>833</v>
      </c>
      <c r="G73" s="3" t="s">
        <v>834</v>
      </c>
      <c r="H73" s="3" t="s">
        <v>56</v>
      </c>
      <c r="I73" s="3" t="s">
        <v>57</v>
      </c>
      <c r="J73" s="3" t="s">
        <v>702</v>
      </c>
      <c r="K73" s="3" t="s">
        <v>835</v>
      </c>
      <c r="L73" s="3" t="s">
        <v>782</v>
      </c>
      <c r="M73" s="3" t="s">
        <v>827</v>
      </c>
      <c r="N73" s="3" t="s">
        <v>836</v>
      </c>
      <c r="O73" s="3"/>
      <c r="P73" s="3" t="s">
        <v>837</v>
      </c>
      <c r="Q73" s="3" t="s">
        <v>62</v>
      </c>
      <c r="R73" s="3" t="s">
        <v>63</v>
      </c>
      <c r="S73" s="3" t="s">
        <v>64</v>
      </c>
      <c r="T73" s="3" t="s">
        <v>838</v>
      </c>
      <c r="U73" s="3"/>
      <c r="V73" s="3" t="s">
        <v>67</v>
      </c>
      <c r="W73" s="3" t="s">
        <v>68</v>
      </c>
      <c r="X73" s="3" t="s">
        <v>69</v>
      </c>
      <c r="Y73" s="3" t="s">
        <v>839</v>
      </c>
      <c r="Z73" s="3" t="s">
        <v>210</v>
      </c>
      <c r="AA73" s="3" t="s">
        <v>796</v>
      </c>
      <c r="AB73" s="3" t="s">
        <v>797</v>
      </c>
      <c r="AC73" s="3" t="s">
        <v>840</v>
      </c>
      <c r="AD73" s="3" t="s">
        <v>243</v>
      </c>
      <c r="AE73" s="7" t="str">
        <f>HYPERLINK("https://static.wenjuan.pub/6448a247d0af58d925dffb12/upload_file/369-Q30-wx_camera_1...-509909.jpg?e=1683388971&amp;token=-S3u1w3JrmFKSFNKh6j5JQkPKMGLqf-aPDDdDxY6:dfEloq2qhvO1hNcvIPbYS5x7ShU=","wx_camera_1683258971520.jpg")</f>
        <v>wx_camera_1683258971520.jpg</v>
      </c>
    </row>
    <row r="74" s="1" customFormat="1" spans="1:31">
      <c r="A74" s="2">
        <v>73</v>
      </c>
      <c r="B74" s="3" t="s">
        <v>841</v>
      </c>
      <c r="C74" s="3" t="s">
        <v>51</v>
      </c>
      <c r="D74" s="3" t="s">
        <v>789</v>
      </c>
      <c r="E74" s="3" t="s">
        <v>660</v>
      </c>
      <c r="F74" s="3" t="s">
        <v>842</v>
      </c>
      <c r="G74" s="3" t="s">
        <v>843</v>
      </c>
      <c r="H74" s="3" t="s">
        <v>56</v>
      </c>
      <c r="I74" s="3" t="s">
        <v>57</v>
      </c>
      <c r="J74" s="3" t="s">
        <v>16</v>
      </c>
      <c r="K74" s="3" t="s">
        <v>844</v>
      </c>
      <c r="L74" s="3" t="s">
        <v>664</v>
      </c>
      <c r="M74" s="3" t="s">
        <v>720</v>
      </c>
      <c r="N74" s="3" t="s">
        <v>845</v>
      </c>
      <c r="O74" s="3"/>
      <c r="P74" s="3" t="s">
        <v>846</v>
      </c>
      <c r="Q74" s="3" t="s">
        <v>62</v>
      </c>
      <c r="R74" s="3" t="s">
        <v>293</v>
      </c>
      <c r="S74" s="3" t="s">
        <v>64</v>
      </c>
      <c r="T74" s="3" t="s">
        <v>847</v>
      </c>
      <c r="U74" s="3"/>
      <c r="V74" s="3" t="s">
        <v>67</v>
      </c>
      <c r="W74" s="3" t="s">
        <v>68</v>
      </c>
      <c r="X74" s="3" t="s">
        <v>69</v>
      </c>
      <c r="Y74" s="3" t="s">
        <v>848</v>
      </c>
      <c r="Z74" s="3" t="s">
        <v>210</v>
      </c>
      <c r="AA74" s="3" t="s">
        <v>796</v>
      </c>
      <c r="AB74" s="3" t="s">
        <v>797</v>
      </c>
      <c r="AC74" s="3" t="s">
        <v>849</v>
      </c>
      <c r="AD74" s="3" t="s">
        <v>243</v>
      </c>
      <c r="AE74" s="7" t="str">
        <f>HYPERLINK("https://static.wenjuan.pub/6448a247d0af58d925dffb12/upload_file/470-Q30-IMG_2023050...-728139.jpg?e=1683388971&amp;token=-S3u1w3JrmFKSFNKh6j5JQkPKMGLqf-aPDDdDxY6:sqfK5QKRbxFsC0mVM1nVxxVv1Jw=","IMG_20230505_131219.jpg")</f>
        <v>IMG_20230505_131219.jpg</v>
      </c>
    </row>
    <row r="75" s="1" customFormat="1" spans="1:31">
      <c r="A75" s="2">
        <v>74</v>
      </c>
      <c r="B75" s="3" t="s">
        <v>850</v>
      </c>
      <c r="C75" s="3" t="s">
        <v>51</v>
      </c>
      <c r="D75" s="3" t="s">
        <v>215</v>
      </c>
      <c r="E75" s="3" t="s">
        <v>851</v>
      </c>
      <c r="F75" s="3" t="s">
        <v>852</v>
      </c>
      <c r="G75" s="3" t="s">
        <v>853</v>
      </c>
      <c r="H75" s="3" t="s">
        <v>56</v>
      </c>
      <c r="I75" s="3" t="s">
        <v>57</v>
      </c>
      <c r="J75" s="3" t="s">
        <v>345</v>
      </c>
      <c r="K75" s="3" t="s">
        <v>134</v>
      </c>
      <c r="L75" s="3" t="s">
        <v>301</v>
      </c>
      <c r="M75" s="3" t="s">
        <v>81</v>
      </c>
      <c r="N75" s="3" t="s">
        <v>854</v>
      </c>
      <c r="O75" s="3"/>
      <c r="P75" s="3" t="s">
        <v>446</v>
      </c>
      <c r="Q75" s="3" t="s">
        <v>62</v>
      </c>
      <c r="R75" s="3" t="s">
        <v>57</v>
      </c>
      <c r="S75" s="3" t="s">
        <v>64</v>
      </c>
      <c r="T75" s="3" t="s">
        <v>65</v>
      </c>
      <c r="U75" s="3" t="s">
        <v>855</v>
      </c>
      <c r="V75" s="3" t="s">
        <v>210</v>
      </c>
      <c r="W75" s="3" t="s">
        <v>68</v>
      </c>
      <c r="X75" s="3" t="s">
        <v>69</v>
      </c>
      <c r="Y75" s="3" t="s">
        <v>856</v>
      </c>
      <c r="Z75" s="3" t="s">
        <v>210</v>
      </c>
      <c r="AA75" s="3" t="s">
        <v>857</v>
      </c>
      <c r="AB75" s="3" t="s">
        <v>858</v>
      </c>
      <c r="AC75" s="3" t="s">
        <v>859</v>
      </c>
      <c r="AD75" s="3" t="s">
        <v>74</v>
      </c>
      <c r="AE75" s="7" t="str">
        <f>HYPERLINK("https://static.wenjuan.pub/6448a247d0af58d925dffb12/upload_file/41-Q30-16832488018...-217258.jpg?e=1683388971&amp;token=-S3u1w3JrmFKSFNKh6j5JQkPKMGLqf-aPDDdDxY6:EX2sKseI14pPR1uPGLJgomuMovQ=","1683248801800.jpg")</f>
        <v>1683248801800.jpg</v>
      </c>
    </row>
    <row r="76" s="1" customFormat="1" spans="1:31">
      <c r="A76" s="2">
        <v>75</v>
      </c>
      <c r="B76" s="3" t="s">
        <v>860</v>
      </c>
      <c r="C76" s="3" t="s">
        <v>51</v>
      </c>
      <c r="D76" s="3" t="s">
        <v>215</v>
      </c>
      <c r="E76" s="3" t="s">
        <v>851</v>
      </c>
      <c r="F76" s="3" t="s">
        <v>861</v>
      </c>
      <c r="G76" s="3" t="s">
        <v>862</v>
      </c>
      <c r="H76" s="3" t="s">
        <v>56</v>
      </c>
      <c r="I76" s="3" t="s">
        <v>57</v>
      </c>
      <c r="J76" s="3" t="s">
        <v>16</v>
      </c>
      <c r="K76" s="3" t="s">
        <v>134</v>
      </c>
      <c r="L76" s="3" t="s">
        <v>301</v>
      </c>
      <c r="M76" s="3" t="s">
        <v>81</v>
      </c>
      <c r="N76" s="3" t="s">
        <v>863</v>
      </c>
      <c r="O76" s="3"/>
      <c r="P76" s="3" t="s">
        <v>136</v>
      </c>
      <c r="Q76" s="3" t="s">
        <v>62</v>
      </c>
      <c r="R76" s="3" t="s">
        <v>63</v>
      </c>
      <c r="S76" s="3" t="s">
        <v>64</v>
      </c>
      <c r="T76" s="3" t="s">
        <v>65</v>
      </c>
      <c r="U76" s="3" t="s">
        <v>864</v>
      </c>
      <c r="V76" s="3" t="s">
        <v>67</v>
      </c>
      <c r="W76" s="3" t="s">
        <v>68</v>
      </c>
      <c r="X76" s="3" t="s">
        <v>69</v>
      </c>
      <c r="Y76" s="3" t="s">
        <v>865</v>
      </c>
      <c r="Z76" s="3" t="s">
        <v>210</v>
      </c>
      <c r="AA76" s="3" t="s">
        <v>857</v>
      </c>
      <c r="AB76" s="3" t="s">
        <v>858</v>
      </c>
      <c r="AC76" s="3" t="s">
        <v>866</v>
      </c>
      <c r="AD76" s="3" t="s">
        <v>74</v>
      </c>
      <c r="AE76" s="7" t="str">
        <f>HYPERLINK("https://static.wenjuan.pub/6448a247d0af58d925dffb12/upload_file/84-Q30-4154FD98-45...-782792.jpeg?e=1683388971&amp;token=-S3u1w3JrmFKSFNKh6j5JQkPKMGLqf-aPDDdDxY6:j38mAo_Wjl6u6GvsJ72VOu_f9Ug=","4154FD98-453F-4720-8BDF-EBD768EEE5C9.jpeg")</f>
        <v>4154FD98-453F-4720-8BDF-EBD768EEE5C9.jpeg</v>
      </c>
    </row>
    <row r="77" s="1" customFormat="1" spans="1:31">
      <c r="A77" s="2">
        <v>76</v>
      </c>
      <c r="B77" s="3" t="s">
        <v>867</v>
      </c>
      <c r="C77" s="3" t="s">
        <v>51</v>
      </c>
      <c r="D77" s="3" t="s">
        <v>215</v>
      </c>
      <c r="E77" s="3" t="s">
        <v>851</v>
      </c>
      <c r="F77" s="3" t="s">
        <v>868</v>
      </c>
      <c r="G77" s="3" t="s">
        <v>869</v>
      </c>
      <c r="H77" s="3" t="s">
        <v>321</v>
      </c>
      <c r="I77" s="3" t="s">
        <v>57</v>
      </c>
      <c r="J77" s="3" t="s">
        <v>870</v>
      </c>
      <c r="K77" s="3" t="s">
        <v>519</v>
      </c>
      <c r="L77" s="3" t="s">
        <v>301</v>
      </c>
      <c r="M77" s="3" t="s">
        <v>302</v>
      </c>
      <c r="N77" s="3" t="s">
        <v>871</v>
      </c>
      <c r="O77" s="3"/>
      <c r="P77" s="3" t="s">
        <v>872</v>
      </c>
      <c r="Q77" s="3" t="s">
        <v>62</v>
      </c>
      <c r="R77" s="3" t="s">
        <v>873</v>
      </c>
      <c r="S77" s="3" t="s">
        <v>64</v>
      </c>
      <c r="T77" s="3" t="s">
        <v>97</v>
      </c>
      <c r="U77" s="3"/>
      <c r="V77" s="3" t="s">
        <v>67</v>
      </c>
      <c r="W77" s="3" t="s">
        <v>68</v>
      </c>
      <c r="X77" s="3" t="s">
        <v>69</v>
      </c>
      <c r="Y77" s="3" t="s">
        <v>874</v>
      </c>
      <c r="Z77" s="3" t="s">
        <v>210</v>
      </c>
      <c r="AA77" s="3" t="s">
        <v>857</v>
      </c>
      <c r="AB77" s="3" t="s">
        <v>858</v>
      </c>
      <c r="AC77" s="3" t="s">
        <v>875</v>
      </c>
      <c r="AD77" s="3" t="s">
        <v>74</v>
      </c>
      <c r="AE77" s="7" t="str">
        <f>HYPERLINK("https://static.wenjuan.pub/6448a247d0af58d925dffb12/upload_file/200-Q30-16832551201...-907031.jpg?e=1683388971&amp;token=-S3u1w3JrmFKSFNKh6j5JQkPKMGLqf-aPDDdDxY6:DRBcZu6WatcSZEEHAIDAoa9FVSk=","1683255120132.jpg")</f>
        <v>1683255120132.jpg</v>
      </c>
    </row>
    <row r="78" s="1" customFormat="1" spans="1:31">
      <c r="A78" s="2">
        <v>77</v>
      </c>
      <c r="B78" s="3" t="s">
        <v>876</v>
      </c>
      <c r="C78" s="3" t="s">
        <v>51</v>
      </c>
      <c r="D78" s="3" t="s">
        <v>215</v>
      </c>
      <c r="E78" s="3" t="s">
        <v>877</v>
      </c>
      <c r="F78" s="3" t="s">
        <v>878</v>
      </c>
      <c r="G78" s="3" t="s">
        <v>879</v>
      </c>
      <c r="H78" s="3" t="s">
        <v>78</v>
      </c>
      <c r="I78" s="3" t="s">
        <v>132</v>
      </c>
      <c r="J78" s="3" t="s">
        <v>264</v>
      </c>
      <c r="K78" s="3" t="s">
        <v>880</v>
      </c>
      <c r="L78" s="3" t="s">
        <v>881</v>
      </c>
      <c r="M78" s="3" t="s">
        <v>542</v>
      </c>
      <c r="N78" s="3" t="s">
        <v>882</v>
      </c>
      <c r="O78" s="3"/>
      <c r="P78" s="3" t="s">
        <v>883</v>
      </c>
      <c r="Q78" s="3" t="s">
        <v>62</v>
      </c>
      <c r="R78" s="3" t="s">
        <v>884</v>
      </c>
      <c r="S78" s="3" t="s">
        <v>64</v>
      </c>
      <c r="T78" s="3" t="s">
        <v>65</v>
      </c>
      <c r="U78" s="3" t="s">
        <v>885</v>
      </c>
      <c r="V78" s="3" t="s">
        <v>67</v>
      </c>
      <c r="W78" s="3" t="s">
        <v>68</v>
      </c>
      <c r="X78" s="3" t="s">
        <v>69</v>
      </c>
      <c r="Y78" s="3" t="s">
        <v>886</v>
      </c>
      <c r="Z78" s="3" t="s">
        <v>210</v>
      </c>
      <c r="AA78" s="3" t="s">
        <v>887</v>
      </c>
      <c r="AB78" s="3" t="s">
        <v>888</v>
      </c>
      <c r="AC78" s="3" t="s">
        <v>889</v>
      </c>
      <c r="AD78" s="3" t="s">
        <v>243</v>
      </c>
      <c r="AE78" s="7" t="str">
        <f>HYPERLINK("https://static.wenjuan.pub/6448a247d0af58d925dffb12/upload_file/88-Q30-image-127780.jpg?e=1683388971&amp;token=-S3u1w3JrmFKSFNKh6j5JQkPKMGLqf-aPDDdDxY6:5uVI_iy4Bl4OpXyXiw_juLCr5p0=","image.jpg")</f>
        <v>image.jpg</v>
      </c>
    </row>
    <row r="79" s="1" customFormat="1" spans="1:31">
      <c r="A79" s="2">
        <v>78</v>
      </c>
      <c r="B79" s="3" t="s">
        <v>890</v>
      </c>
      <c r="C79" s="3" t="s">
        <v>51</v>
      </c>
      <c r="D79" s="3" t="s">
        <v>215</v>
      </c>
      <c r="E79" s="3" t="s">
        <v>877</v>
      </c>
      <c r="F79" s="3" t="s">
        <v>891</v>
      </c>
      <c r="G79" s="3" t="s">
        <v>892</v>
      </c>
      <c r="H79" s="3" t="s">
        <v>56</v>
      </c>
      <c r="I79" s="3" t="s">
        <v>57</v>
      </c>
      <c r="J79" s="3" t="s">
        <v>219</v>
      </c>
      <c r="K79" s="3" t="s">
        <v>880</v>
      </c>
      <c r="L79" s="3" t="s">
        <v>881</v>
      </c>
      <c r="M79" s="3" t="s">
        <v>81</v>
      </c>
      <c r="N79" s="3" t="s">
        <v>893</v>
      </c>
      <c r="O79" s="3"/>
      <c r="P79" s="3" t="s">
        <v>83</v>
      </c>
      <c r="Q79" s="3" t="s">
        <v>62</v>
      </c>
      <c r="R79" s="3" t="s">
        <v>63</v>
      </c>
      <c r="S79" s="3" t="s">
        <v>64</v>
      </c>
      <c r="T79" s="3" t="s">
        <v>97</v>
      </c>
      <c r="U79" s="3" t="s">
        <v>894</v>
      </c>
      <c r="V79" s="3" t="s">
        <v>895</v>
      </c>
      <c r="W79" s="3" t="s">
        <v>99</v>
      </c>
      <c r="X79" s="3" t="s">
        <v>69</v>
      </c>
      <c r="Y79" s="3" t="s">
        <v>896</v>
      </c>
      <c r="Z79" s="3" t="s">
        <v>210</v>
      </c>
      <c r="AA79" s="3" t="s">
        <v>887</v>
      </c>
      <c r="AB79" s="3" t="s">
        <v>888</v>
      </c>
      <c r="AC79" s="3" t="s">
        <v>897</v>
      </c>
      <c r="AD79" s="3" t="s">
        <v>243</v>
      </c>
      <c r="AE79" s="7" t="str">
        <f>HYPERLINK("https://static.wenjuan.pub/6448a247d0af58d925dffb12/upload_file/237-Q30-16832556825...-903114.jpg?e=1683388971&amp;token=-S3u1w3JrmFKSFNKh6j5JQkPKMGLqf-aPDDdDxY6:f1orUZR_349Lru6_gU3Nh1zoC_U=","1683255682528.jpg")</f>
        <v>1683255682528.jpg</v>
      </c>
    </row>
    <row r="80" s="1" customFormat="1" spans="1:31">
      <c r="A80" s="2">
        <v>79</v>
      </c>
      <c r="B80" s="3" t="s">
        <v>898</v>
      </c>
      <c r="C80" s="3" t="s">
        <v>51</v>
      </c>
      <c r="D80" s="3" t="s">
        <v>215</v>
      </c>
      <c r="E80" s="3" t="s">
        <v>899</v>
      </c>
      <c r="F80" s="3" t="s">
        <v>900</v>
      </c>
      <c r="G80" s="3" t="s">
        <v>901</v>
      </c>
      <c r="H80" s="3" t="s">
        <v>56</v>
      </c>
      <c r="I80" s="3" t="s">
        <v>57</v>
      </c>
      <c r="J80" s="3" t="s">
        <v>219</v>
      </c>
      <c r="K80" s="3" t="s">
        <v>880</v>
      </c>
      <c r="L80" s="3" t="s">
        <v>881</v>
      </c>
      <c r="M80" s="3" t="s">
        <v>59</v>
      </c>
      <c r="N80" s="3" t="s">
        <v>902</v>
      </c>
      <c r="O80" s="3"/>
      <c r="P80" s="3" t="s">
        <v>637</v>
      </c>
      <c r="Q80" s="3" t="s">
        <v>62</v>
      </c>
      <c r="R80" s="3" t="s">
        <v>63</v>
      </c>
      <c r="S80" s="3" t="s">
        <v>64</v>
      </c>
      <c r="T80" s="3" t="s">
        <v>97</v>
      </c>
      <c r="U80" s="3" t="s">
        <v>903</v>
      </c>
      <c r="V80" s="3" t="s">
        <v>67</v>
      </c>
      <c r="W80" s="3" t="s">
        <v>68</v>
      </c>
      <c r="X80" s="3" t="s">
        <v>69</v>
      </c>
      <c r="Y80" s="3" t="s">
        <v>904</v>
      </c>
      <c r="Z80" s="3" t="s">
        <v>210</v>
      </c>
      <c r="AA80" s="3" t="s">
        <v>887</v>
      </c>
      <c r="AB80" s="3" t="s">
        <v>888</v>
      </c>
      <c r="AC80" s="3" t="s">
        <v>905</v>
      </c>
      <c r="AD80" s="3" t="s">
        <v>243</v>
      </c>
      <c r="AE80" s="7" t="str">
        <f>HYPERLINK("https://static.wenjuan.pub/6448a247d0af58d925dffb12/upload_file/243-Q30-P30505-1104...-798676.jpg?e=1683388971&amp;token=-S3u1w3JrmFKSFNKh6j5JQkPKMGLqf-aPDDdDxY6:zJ4jYbkbcrVF2EEugRBvwinX69A=","P30505-110448(1).jpg")</f>
        <v>P30505-110448(1).jpg</v>
      </c>
    </row>
    <row r="81" s="1" customFormat="1" spans="1:31">
      <c r="A81" s="2">
        <v>80</v>
      </c>
      <c r="B81" s="3" t="s">
        <v>906</v>
      </c>
      <c r="C81" s="3" t="s">
        <v>51</v>
      </c>
      <c r="D81" s="3" t="s">
        <v>215</v>
      </c>
      <c r="E81" s="3" t="s">
        <v>877</v>
      </c>
      <c r="F81" s="3" t="s">
        <v>907</v>
      </c>
      <c r="G81" s="3" t="s">
        <v>908</v>
      </c>
      <c r="H81" s="3" t="s">
        <v>56</v>
      </c>
      <c r="I81" s="3" t="s">
        <v>57</v>
      </c>
      <c r="J81" s="3" t="s">
        <v>264</v>
      </c>
      <c r="K81" s="3" t="s">
        <v>909</v>
      </c>
      <c r="L81" s="3" t="s">
        <v>910</v>
      </c>
      <c r="M81" s="3" t="s">
        <v>122</v>
      </c>
      <c r="N81" s="3" t="s">
        <v>911</v>
      </c>
      <c r="O81" s="3"/>
      <c r="P81" s="3" t="s">
        <v>315</v>
      </c>
      <c r="Q81" s="3" t="s">
        <v>62</v>
      </c>
      <c r="R81" s="3" t="s">
        <v>465</v>
      </c>
      <c r="S81" s="3" t="s">
        <v>64</v>
      </c>
      <c r="T81" s="3" t="s">
        <v>97</v>
      </c>
      <c r="U81" s="3"/>
      <c r="V81" s="3" t="s">
        <v>895</v>
      </c>
      <c r="W81" s="3" t="s">
        <v>68</v>
      </c>
      <c r="X81" s="3" t="s">
        <v>69</v>
      </c>
      <c r="Y81" s="3" t="s">
        <v>912</v>
      </c>
      <c r="Z81" s="3" t="s">
        <v>210</v>
      </c>
      <c r="AA81" s="3" t="s">
        <v>887</v>
      </c>
      <c r="AB81" s="3" t="s">
        <v>888</v>
      </c>
      <c r="AC81" s="3" t="s">
        <v>913</v>
      </c>
      <c r="AD81" s="3" t="s">
        <v>243</v>
      </c>
      <c r="AE81" s="7" t="str">
        <f>HYPERLINK("https://static.wenjuan.pub/6448a247d0af58d925dffb12/upload_file/249-Q30-16832560740...-474008.jpg?e=1683388971&amp;token=-S3u1w3JrmFKSFNKh6j5JQkPKMGLqf-aPDDdDxY6:1b_v7zwaF-0zwVw9YbCWu4LwlPg=","1683256074031.jpg")</f>
        <v>1683256074031.jpg</v>
      </c>
    </row>
    <row r="82" s="1" customFormat="1" spans="1:31">
      <c r="A82" s="2">
        <v>81</v>
      </c>
      <c r="B82" s="3" t="s">
        <v>914</v>
      </c>
      <c r="C82" s="3" t="s">
        <v>51</v>
      </c>
      <c r="D82" s="3" t="s">
        <v>215</v>
      </c>
      <c r="E82" s="3" t="s">
        <v>877</v>
      </c>
      <c r="F82" s="3" t="s">
        <v>915</v>
      </c>
      <c r="G82" s="3" t="s">
        <v>916</v>
      </c>
      <c r="H82" s="3" t="s">
        <v>56</v>
      </c>
      <c r="I82" s="3" t="s">
        <v>57</v>
      </c>
      <c r="J82" s="3" t="s">
        <v>754</v>
      </c>
      <c r="K82" s="3" t="s">
        <v>917</v>
      </c>
      <c r="L82" s="3" t="s">
        <v>754</v>
      </c>
      <c r="M82" s="3" t="s">
        <v>81</v>
      </c>
      <c r="N82" s="3" t="s">
        <v>918</v>
      </c>
      <c r="O82" s="3"/>
      <c r="P82" s="3" t="s">
        <v>919</v>
      </c>
      <c r="Q82" s="3" t="s">
        <v>62</v>
      </c>
      <c r="R82" s="3" t="s">
        <v>63</v>
      </c>
      <c r="S82" s="3" t="s">
        <v>64</v>
      </c>
      <c r="T82" s="3" t="s">
        <v>97</v>
      </c>
      <c r="U82" s="3"/>
      <c r="V82" s="3" t="s">
        <v>920</v>
      </c>
      <c r="W82" s="3" t="s">
        <v>68</v>
      </c>
      <c r="X82" s="3" t="s">
        <v>69</v>
      </c>
      <c r="Y82" s="3" t="s">
        <v>921</v>
      </c>
      <c r="Z82" s="3" t="s">
        <v>210</v>
      </c>
      <c r="AA82" s="3" t="s">
        <v>887</v>
      </c>
      <c r="AB82" s="3" t="s">
        <v>888</v>
      </c>
      <c r="AC82" s="3" t="s">
        <v>922</v>
      </c>
      <c r="AD82" s="3" t="s">
        <v>243</v>
      </c>
      <c r="AE82" s="7" t="str">
        <f>HYPERLINK("https://static.wenjuan.pub/6448a247d0af58d925dffb12/upload_file/319-Q30-A0F1E91D-C9...-842501.jpeg?e=1683388971&amp;token=-S3u1w3JrmFKSFNKh6j5JQkPKMGLqf-aPDDdDxY6:Cf7lPRS3YT3HotynjpnT_COP1yE=","A0F1E91D-C9B4-481B-A882-7C697E5A8A9A.jpeg")</f>
        <v>A0F1E91D-C9B4-481B-A882-7C697E5A8A9A.jpeg</v>
      </c>
    </row>
    <row r="83" s="1" customFormat="1" spans="1:31">
      <c r="A83" s="2">
        <v>82</v>
      </c>
      <c r="B83" s="3" t="s">
        <v>923</v>
      </c>
      <c r="C83" s="3" t="s">
        <v>51</v>
      </c>
      <c r="D83" s="3" t="s">
        <v>215</v>
      </c>
      <c r="E83" s="3" t="s">
        <v>899</v>
      </c>
      <c r="F83" s="3" t="s">
        <v>924</v>
      </c>
      <c r="G83" s="3" t="s">
        <v>925</v>
      </c>
      <c r="H83" s="3" t="s">
        <v>146</v>
      </c>
      <c r="I83" s="3" t="s">
        <v>57</v>
      </c>
      <c r="J83" s="3" t="s">
        <v>264</v>
      </c>
      <c r="K83" s="3" t="s">
        <v>880</v>
      </c>
      <c r="L83" s="3" t="s">
        <v>881</v>
      </c>
      <c r="M83" s="3" t="s">
        <v>81</v>
      </c>
      <c r="N83" s="3" t="s">
        <v>926</v>
      </c>
      <c r="O83" s="3"/>
      <c r="P83" s="3" t="s">
        <v>292</v>
      </c>
      <c r="Q83" s="3" t="s">
        <v>62</v>
      </c>
      <c r="R83" s="3" t="s">
        <v>614</v>
      </c>
      <c r="S83" s="3" t="s">
        <v>64</v>
      </c>
      <c r="T83" s="3" t="s">
        <v>97</v>
      </c>
      <c r="U83" s="3"/>
      <c r="V83" s="3" t="s">
        <v>927</v>
      </c>
      <c r="W83" s="3" t="s">
        <v>68</v>
      </c>
      <c r="X83" s="3" t="s">
        <v>69</v>
      </c>
      <c r="Y83" s="3" t="s">
        <v>928</v>
      </c>
      <c r="Z83" s="3" t="s">
        <v>210</v>
      </c>
      <c r="AA83" s="3" t="s">
        <v>887</v>
      </c>
      <c r="AB83" s="3" t="s">
        <v>888</v>
      </c>
      <c r="AC83" s="3" t="s">
        <v>929</v>
      </c>
      <c r="AD83" s="3" t="s">
        <v>243</v>
      </c>
      <c r="AE83" s="7" t="str">
        <f>HYPERLINK("https://static.wenjuan.pub/6448a247d0af58d925dffb12/upload_file/496-Q30-image-767194.jpg?e=1683388971&amp;token=-S3u1w3JrmFKSFNKh6j5JQkPKMGLqf-aPDDdDxY6:Tz6Jwde20OLs9iTbkTAwompxhmY=","image.jpg")</f>
        <v>image.jpg</v>
      </c>
    </row>
    <row r="84" s="1" customFormat="1" spans="1:31">
      <c r="A84" s="2">
        <v>83</v>
      </c>
      <c r="B84" s="3" t="s">
        <v>930</v>
      </c>
      <c r="C84" s="3" t="s">
        <v>142</v>
      </c>
      <c r="D84" s="3" t="s">
        <v>931</v>
      </c>
      <c r="E84" s="3" t="s">
        <v>932</v>
      </c>
      <c r="F84" s="3" t="s">
        <v>933</v>
      </c>
      <c r="G84" s="3" t="s">
        <v>934</v>
      </c>
      <c r="H84" s="3" t="s">
        <v>56</v>
      </c>
      <c r="I84" s="3" t="s">
        <v>57</v>
      </c>
      <c r="J84" s="3" t="s">
        <v>219</v>
      </c>
      <c r="K84" s="3" t="s">
        <v>694</v>
      </c>
      <c r="L84" s="3" t="s">
        <v>935</v>
      </c>
      <c r="M84" s="3" t="s">
        <v>122</v>
      </c>
      <c r="N84" s="3" t="s">
        <v>936</v>
      </c>
      <c r="O84" s="3"/>
      <c r="P84" s="3" t="s">
        <v>315</v>
      </c>
      <c r="Q84" s="3" t="s">
        <v>62</v>
      </c>
      <c r="R84" s="3" t="s">
        <v>293</v>
      </c>
      <c r="S84" s="3" t="s">
        <v>64</v>
      </c>
      <c r="T84" s="3" t="s">
        <v>937</v>
      </c>
      <c r="U84" s="3"/>
      <c r="V84" s="3" t="s">
        <v>938</v>
      </c>
      <c r="W84" s="3" t="s">
        <v>68</v>
      </c>
      <c r="X84" s="3" t="s">
        <v>69</v>
      </c>
      <c r="Y84" s="3" t="s">
        <v>939</v>
      </c>
      <c r="Z84" s="3" t="s">
        <v>210</v>
      </c>
      <c r="AA84" s="3" t="s">
        <v>940</v>
      </c>
      <c r="AB84" s="3" t="s">
        <v>941</v>
      </c>
      <c r="AC84" s="3" t="s">
        <v>942</v>
      </c>
      <c r="AD84" s="3" t="s">
        <v>243</v>
      </c>
      <c r="AE84" s="7" t="str">
        <f>HYPERLINK("https://static.wenjuan.pub/6448a247d0af58d925dffb12/upload_file/178-Q30-16832543864...-577758.jpg?e=1683388971&amp;token=-S3u1w3JrmFKSFNKh6j5JQkPKMGLqf-aPDDdDxY6:DlJHM4hCp2MKSvdiFuXE-DK9BJw=","1683254386411.jpg")</f>
        <v>1683254386411.jpg</v>
      </c>
    </row>
    <row r="85" s="1" customFormat="1" spans="1:31">
      <c r="A85" s="2">
        <v>84</v>
      </c>
      <c r="B85" s="3" t="s">
        <v>943</v>
      </c>
      <c r="C85" s="3" t="s">
        <v>51</v>
      </c>
      <c r="D85" s="3" t="s">
        <v>931</v>
      </c>
      <c r="E85" s="3" t="s">
        <v>932</v>
      </c>
      <c r="F85" s="3" t="s">
        <v>944</v>
      </c>
      <c r="G85" s="3" t="s">
        <v>945</v>
      </c>
      <c r="H85" s="3" t="s">
        <v>56</v>
      </c>
      <c r="I85" s="3" t="s">
        <v>57</v>
      </c>
      <c r="J85" s="3" t="s">
        <v>946</v>
      </c>
      <c r="K85" s="3" t="s">
        <v>694</v>
      </c>
      <c r="L85" s="3" t="s">
        <v>947</v>
      </c>
      <c r="M85" s="3" t="s">
        <v>81</v>
      </c>
      <c r="N85" s="3" t="s">
        <v>948</v>
      </c>
      <c r="O85" s="3"/>
      <c r="P85" s="3" t="s">
        <v>949</v>
      </c>
      <c r="Q85" s="3" t="s">
        <v>62</v>
      </c>
      <c r="R85" s="3" t="s">
        <v>293</v>
      </c>
      <c r="S85" s="3" t="s">
        <v>64</v>
      </c>
      <c r="T85" s="3" t="s">
        <v>950</v>
      </c>
      <c r="U85" s="3"/>
      <c r="V85" s="3" t="s">
        <v>67</v>
      </c>
      <c r="W85" s="3" t="s">
        <v>68</v>
      </c>
      <c r="X85" s="3" t="s">
        <v>69</v>
      </c>
      <c r="Y85" s="3" t="s">
        <v>951</v>
      </c>
      <c r="Z85" s="3" t="s">
        <v>210</v>
      </c>
      <c r="AA85" s="3" t="s">
        <v>940</v>
      </c>
      <c r="AB85" s="3" t="s">
        <v>941</v>
      </c>
      <c r="AC85" s="3" t="s">
        <v>952</v>
      </c>
      <c r="AD85" s="3" t="s">
        <v>243</v>
      </c>
      <c r="AE85" s="7" t="str">
        <f>HYPERLINK("https://static.wenjuan.pub/6448a247d0af58d925dffb12/upload_file/324-Q30-16832582167...-574859.jpg?e=1683388971&amp;token=-S3u1w3JrmFKSFNKh6j5JQkPKMGLqf-aPDDdDxY6:lsuy8ASeEXKq4oyW_zZsfVBu8W0=","1683258216765.jpg")</f>
        <v>1683258216765.jpg</v>
      </c>
    </row>
    <row r="86" s="1" customFormat="1" spans="1:31">
      <c r="A86" s="2">
        <v>85</v>
      </c>
      <c r="B86" s="3" t="s">
        <v>953</v>
      </c>
      <c r="C86" s="3" t="s">
        <v>142</v>
      </c>
      <c r="D86" s="3" t="s">
        <v>931</v>
      </c>
      <c r="E86" s="3" t="s">
        <v>932</v>
      </c>
      <c r="F86" s="3" t="s">
        <v>954</v>
      </c>
      <c r="G86" s="3" t="s">
        <v>955</v>
      </c>
      <c r="H86" s="3" t="s">
        <v>321</v>
      </c>
      <c r="I86" s="3" t="s">
        <v>57</v>
      </c>
      <c r="J86" s="3" t="s">
        <v>219</v>
      </c>
      <c r="K86" s="3" t="s">
        <v>956</v>
      </c>
      <c r="L86" s="3" t="s">
        <v>957</v>
      </c>
      <c r="M86" s="3" t="s">
        <v>958</v>
      </c>
      <c r="N86" s="3" t="s">
        <v>959</v>
      </c>
      <c r="O86" s="3"/>
      <c r="P86" s="3" t="s">
        <v>960</v>
      </c>
      <c r="Q86" s="3" t="s">
        <v>62</v>
      </c>
      <c r="R86" s="3" t="s">
        <v>558</v>
      </c>
      <c r="S86" s="3" t="s">
        <v>64</v>
      </c>
      <c r="T86" s="3" t="s">
        <v>97</v>
      </c>
      <c r="U86" s="3"/>
      <c r="V86" s="3" t="s">
        <v>938</v>
      </c>
      <c r="W86" s="3" t="s">
        <v>68</v>
      </c>
      <c r="X86" s="3" t="s">
        <v>69</v>
      </c>
      <c r="Y86" s="3" t="s">
        <v>961</v>
      </c>
      <c r="Z86" s="3" t="s">
        <v>210</v>
      </c>
      <c r="AA86" s="3" t="s">
        <v>940</v>
      </c>
      <c r="AB86" s="3" t="s">
        <v>941</v>
      </c>
      <c r="AC86" s="3" t="s">
        <v>962</v>
      </c>
      <c r="AD86" s="3" t="s">
        <v>243</v>
      </c>
      <c r="AE86" s="7" t="str">
        <f>HYPERLINK("https://static.wenjuan.pub/6448a247d0af58d925dffb12/upload_file/649-Q30-16832743849...-359225.jpg?e=1683388971&amp;token=-S3u1w3JrmFKSFNKh6j5JQkPKMGLqf-aPDDdDxY6:9-28ShclXlblppcUthA6a6tOkyY=","1683274384918.jpg")</f>
        <v>1683274384918.jpg</v>
      </c>
    </row>
    <row r="87" s="1" customFormat="1" spans="1:31">
      <c r="A87" s="2">
        <v>86</v>
      </c>
      <c r="B87" s="3" t="s">
        <v>963</v>
      </c>
      <c r="C87" s="3" t="s">
        <v>142</v>
      </c>
      <c r="D87" s="3" t="s">
        <v>215</v>
      </c>
      <c r="E87" s="3" t="s">
        <v>964</v>
      </c>
      <c r="F87" s="3" t="s">
        <v>965</v>
      </c>
      <c r="G87" s="3" t="s">
        <v>966</v>
      </c>
      <c r="H87" s="3" t="s">
        <v>56</v>
      </c>
      <c r="I87" s="3" t="s">
        <v>57</v>
      </c>
      <c r="J87" s="3" t="s">
        <v>702</v>
      </c>
      <c r="K87" s="3" t="s">
        <v>967</v>
      </c>
      <c r="L87" s="3" t="s">
        <v>968</v>
      </c>
      <c r="M87" s="3" t="s">
        <v>81</v>
      </c>
      <c r="N87" s="3" t="s">
        <v>969</v>
      </c>
      <c r="O87" s="3"/>
      <c r="P87" s="3" t="s">
        <v>883</v>
      </c>
      <c r="Q87" s="3" t="s">
        <v>62</v>
      </c>
      <c r="R87" s="3" t="s">
        <v>970</v>
      </c>
      <c r="S87" s="3" t="s">
        <v>64</v>
      </c>
      <c r="T87" s="3" t="s">
        <v>97</v>
      </c>
      <c r="U87" s="3"/>
      <c r="V87" s="3" t="s">
        <v>210</v>
      </c>
      <c r="W87" s="3" t="s">
        <v>339</v>
      </c>
      <c r="X87" s="3" t="s">
        <v>69</v>
      </c>
      <c r="Y87" s="3" t="s">
        <v>971</v>
      </c>
      <c r="Z87" s="3" t="s">
        <v>210</v>
      </c>
      <c r="AA87" s="3" t="s">
        <v>972</v>
      </c>
      <c r="AB87" s="3" t="s">
        <v>973</v>
      </c>
      <c r="AC87" s="3" t="s">
        <v>974</v>
      </c>
      <c r="AD87" s="3" t="s">
        <v>243</v>
      </c>
      <c r="AE87" s="7" t="str">
        <f>HYPERLINK("https://static.wenjuan.pub/6448a247d0af58d925dffb12/upload_file/31-Q30-image-981317.jpg?e=1683388971&amp;token=-S3u1w3JrmFKSFNKh6j5JQkPKMGLqf-aPDDdDxY6:wQz6A37tLMxvAxeEkfpF-YqcvpY=","image.jpg")</f>
        <v>image.jpg</v>
      </c>
    </row>
    <row r="88" s="1" customFormat="1" spans="1:31">
      <c r="A88" s="2">
        <v>87</v>
      </c>
      <c r="B88" s="3" t="s">
        <v>975</v>
      </c>
      <c r="C88" s="3" t="s">
        <v>51</v>
      </c>
      <c r="D88" s="3" t="s">
        <v>215</v>
      </c>
      <c r="E88" s="3" t="s">
        <v>964</v>
      </c>
      <c r="F88" s="3" t="s">
        <v>976</v>
      </c>
      <c r="G88" s="3" t="s">
        <v>977</v>
      </c>
      <c r="H88" s="3" t="s">
        <v>56</v>
      </c>
      <c r="I88" s="3" t="s">
        <v>132</v>
      </c>
      <c r="J88" s="3" t="s">
        <v>264</v>
      </c>
      <c r="K88" s="3" t="s">
        <v>663</v>
      </c>
      <c r="L88" s="3" t="s">
        <v>435</v>
      </c>
      <c r="M88" s="3" t="s">
        <v>234</v>
      </c>
      <c r="N88" s="3" t="s">
        <v>978</v>
      </c>
      <c r="O88" s="3"/>
      <c r="P88" s="3" t="s">
        <v>83</v>
      </c>
      <c r="Q88" s="3" t="s">
        <v>62</v>
      </c>
      <c r="R88" s="3" t="s">
        <v>884</v>
      </c>
      <c r="S88" s="3" t="s">
        <v>64</v>
      </c>
      <c r="T88" s="3" t="s">
        <v>65</v>
      </c>
      <c r="U88" s="3" t="s">
        <v>979</v>
      </c>
      <c r="V88" s="3" t="s">
        <v>67</v>
      </c>
      <c r="W88" s="3" t="s">
        <v>68</v>
      </c>
      <c r="X88" s="3" t="s">
        <v>69</v>
      </c>
      <c r="Y88" s="3" t="s">
        <v>980</v>
      </c>
      <c r="Z88" s="3" t="s">
        <v>210</v>
      </c>
      <c r="AA88" s="3" t="s">
        <v>972</v>
      </c>
      <c r="AB88" s="3" t="s">
        <v>973</v>
      </c>
      <c r="AC88" s="3" t="s">
        <v>981</v>
      </c>
      <c r="AD88" s="3" t="s">
        <v>243</v>
      </c>
      <c r="AE88" s="7" t="str">
        <f>HYPERLINK("https://static.wenjuan.pub/6448a247d0af58d925dffb12/upload_file/82-Q30-image-364803.jpg?e=1683388971&amp;token=-S3u1w3JrmFKSFNKh6j5JQkPKMGLqf-aPDDdDxY6:pjmzOAri3CU4h3qtc_yRKpG0GaQ=","image.jpg")</f>
        <v>image.jpg</v>
      </c>
    </row>
    <row r="89" s="1" customFormat="1" spans="1:31">
      <c r="A89" s="2">
        <v>88</v>
      </c>
      <c r="B89" s="3" t="s">
        <v>982</v>
      </c>
      <c r="C89" s="3" t="s">
        <v>51</v>
      </c>
      <c r="D89" s="3" t="s">
        <v>215</v>
      </c>
      <c r="E89" s="3" t="s">
        <v>964</v>
      </c>
      <c r="F89" s="3" t="s">
        <v>983</v>
      </c>
      <c r="G89" s="3" t="s">
        <v>984</v>
      </c>
      <c r="H89" s="3" t="s">
        <v>78</v>
      </c>
      <c r="I89" s="3" t="s">
        <v>57</v>
      </c>
      <c r="J89" s="3" t="s">
        <v>985</v>
      </c>
      <c r="K89" s="3" t="s">
        <v>986</v>
      </c>
      <c r="L89" s="3" t="s">
        <v>435</v>
      </c>
      <c r="M89" s="3" t="s">
        <v>827</v>
      </c>
      <c r="N89" s="3" t="s">
        <v>171</v>
      </c>
      <c r="O89" s="3"/>
      <c r="P89" s="3" t="s">
        <v>83</v>
      </c>
      <c r="Q89" s="3" t="s">
        <v>62</v>
      </c>
      <c r="R89" s="3" t="s">
        <v>63</v>
      </c>
      <c r="S89" s="3" t="s">
        <v>64</v>
      </c>
      <c r="T89" s="3" t="s">
        <v>65</v>
      </c>
      <c r="U89" s="3" t="s">
        <v>987</v>
      </c>
      <c r="V89" s="3" t="s">
        <v>67</v>
      </c>
      <c r="W89" s="3" t="s">
        <v>68</v>
      </c>
      <c r="X89" s="3" t="s">
        <v>69</v>
      </c>
      <c r="Y89" s="3" t="s">
        <v>988</v>
      </c>
      <c r="Z89" s="3" t="s">
        <v>210</v>
      </c>
      <c r="AA89" s="3" t="s">
        <v>972</v>
      </c>
      <c r="AB89" s="3" t="s">
        <v>973</v>
      </c>
      <c r="AC89" s="3" t="s">
        <v>989</v>
      </c>
      <c r="AD89" s="3" t="s">
        <v>243</v>
      </c>
      <c r="AE89" s="7" t="str">
        <f>HYPERLINK("https://static.wenjuan.pub/6448a247d0af58d925dffb12/upload_file/190-Q30-16832545737...-131580.jpg?e=1683388971&amp;token=-S3u1w3JrmFKSFNKh6j5JQkPKMGLqf-aPDDdDxY6:sCWwPPUaOOUFp4xsRY7tYK36_ic=","1683254573714.jpg")</f>
        <v>1683254573714.jpg</v>
      </c>
    </row>
    <row r="90" s="1" customFormat="1" spans="1:31">
      <c r="A90" s="2">
        <v>89</v>
      </c>
      <c r="B90" s="3" t="s">
        <v>990</v>
      </c>
      <c r="C90" s="3" t="s">
        <v>142</v>
      </c>
      <c r="D90" s="3" t="s">
        <v>215</v>
      </c>
      <c r="E90" s="3" t="s">
        <v>964</v>
      </c>
      <c r="F90" s="3" t="s">
        <v>991</v>
      </c>
      <c r="G90" s="3" t="s">
        <v>992</v>
      </c>
      <c r="H90" s="3" t="s">
        <v>56</v>
      </c>
      <c r="I90" s="3" t="s">
        <v>57</v>
      </c>
      <c r="J90" s="3" t="s">
        <v>219</v>
      </c>
      <c r="K90" s="3" t="s">
        <v>719</v>
      </c>
      <c r="L90" s="3" t="s">
        <v>435</v>
      </c>
      <c r="M90" s="3" t="s">
        <v>81</v>
      </c>
      <c r="N90" s="3" t="s">
        <v>993</v>
      </c>
      <c r="O90" s="3"/>
      <c r="P90" s="3" t="s">
        <v>83</v>
      </c>
      <c r="Q90" s="3" t="s">
        <v>62</v>
      </c>
      <c r="R90" s="3" t="s">
        <v>63</v>
      </c>
      <c r="S90" s="3" t="s">
        <v>64</v>
      </c>
      <c r="T90" s="3" t="s">
        <v>97</v>
      </c>
      <c r="U90" s="3"/>
      <c r="V90" s="3" t="s">
        <v>67</v>
      </c>
      <c r="W90" s="3" t="s">
        <v>68</v>
      </c>
      <c r="X90" s="3" t="s">
        <v>69</v>
      </c>
      <c r="Y90" s="3" t="s">
        <v>994</v>
      </c>
      <c r="Z90" s="3" t="s">
        <v>210</v>
      </c>
      <c r="AA90" s="3" t="s">
        <v>972</v>
      </c>
      <c r="AB90" s="3" t="s">
        <v>973</v>
      </c>
      <c r="AC90" s="3" t="s">
        <v>995</v>
      </c>
      <c r="AD90" s="3" t="s">
        <v>243</v>
      </c>
      <c r="AE90" s="7" t="str">
        <f>HYPERLINK("https://static.wenjuan.pub/6448a247d0af58d925dffb12/upload_file/266-Q30-16832565363...-767852.jpg?e=1683388971&amp;token=-S3u1w3JrmFKSFNKh6j5JQkPKMGLqf-aPDDdDxY6:sL2yJWxFI7Agdho209KsRJhnFGA=","1683256536315.jpg")</f>
        <v>1683256536315.jpg</v>
      </c>
    </row>
    <row r="91" s="1" customFormat="1" spans="1:31">
      <c r="A91" s="2">
        <v>90</v>
      </c>
      <c r="B91" s="3" t="s">
        <v>996</v>
      </c>
      <c r="C91" s="3" t="s">
        <v>51</v>
      </c>
      <c r="D91" s="3" t="s">
        <v>215</v>
      </c>
      <c r="E91" s="3" t="s">
        <v>964</v>
      </c>
      <c r="F91" s="3" t="s">
        <v>997</v>
      </c>
      <c r="G91" s="3" t="s">
        <v>998</v>
      </c>
      <c r="H91" s="3" t="s">
        <v>56</v>
      </c>
      <c r="I91" s="3" t="s">
        <v>57</v>
      </c>
      <c r="J91" s="3" t="s">
        <v>693</v>
      </c>
      <c r="K91" s="3" t="s">
        <v>999</v>
      </c>
      <c r="L91" s="3" t="s">
        <v>444</v>
      </c>
      <c r="M91" s="3" t="s">
        <v>81</v>
      </c>
      <c r="N91" s="3" t="s">
        <v>1000</v>
      </c>
      <c r="O91" s="3"/>
      <c r="P91" s="3" t="s">
        <v>872</v>
      </c>
      <c r="Q91" s="3" t="s">
        <v>62</v>
      </c>
      <c r="R91" s="3" t="s">
        <v>734</v>
      </c>
      <c r="S91" s="3" t="s">
        <v>64</v>
      </c>
      <c r="T91" s="3" t="s">
        <v>65</v>
      </c>
      <c r="U91" s="3" t="s">
        <v>1001</v>
      </c>
      <c r="V91" s="3" t="s">
        <v>67</v>
      </c>
      <c r="W91" s="3" t="s">
        <v>68</v>
      </c>
      <c r="X91" s="3" t="s">
        <v>69</v>
      </c>
      <c r="Y91" s="3" t="s">
        <v>1002</v>
      </c>
      <c r="Z91" s="3" t="s">
        <v>210</v>
      </c>
      <c r="AA91" s="3" t="s">
        <v>972</v>
      </c>
      <c r="AB91" s="3" t="s">
        <v>973</v>
      </c>
      <c r="AC91" s="3" t="s">
        <v>1003</v>
      </c>
      <c r="AD91" s="3" t="s">
        <v>243</v>
      </c>
      <c r="AE91" s="7" t="str">
        <f>HYPERLINK("https://static.wenjuan.pub/6448a247d0af58d925dffb12/upload_file/318-Q30-16832580606...-267873.jpg?e=1683388971&amp;token=-S3u1w3JrmFKSFNKh6j5JQkPKMGLqf-aPDDdDxY6:UisB-kfrmNHtn1-FwoQN8YedPTo=","1683258060627.jpg")</f>
        <v>1683258060627.jpg</v>
      </c>
    </row>
    <row r="92" s="1" customFormat="1" spans="1:31">
      <c r="A92" s="2">
        <v>91</v>
      </c>
      <c r="B92" s="3" t="s">
        <v>1004</v>
      </c>
      <c r="C92" s="3" t="s">
        <v>51</v>
      </c>
      <c r="D92" s="3" t="s">
        <v>215</v>
      </c>
      <c r="E92" s="3" t="s">
        <v>964</v>
      </c>
      <c r="F92" s="3" t="s">
        <v>1005</v>
      </c>
      <c r="G92" s="3" t="s">
        <v>1006</v>
      </c>
      <c r="H92" s="3" t="s">
        <v>56</v>
      </c>
      <c r="I92" s="3" t="s">
        <v>57</v>
      </c>
      <c r="J92" s="3" t="s">
        <v>693</v>
      </c>
      <c r="K92" s="3" t="s">
        <v>719</v>
      </c>
      <c r="L92" s="3" t="s">
        <v>1007</v>
      </c>
      <c r="M92" s="3" t="s">
        <v>81</v>
      </c>
      <c r="N92" s="3" t="s">
        <v>1008</v>
      </c>
      <c r="O92" s="3"/>
      <c r="P92" s="3" t="s">
        <v>1009</v>
      </c>
      <c r="Q92" s="3" t="s">
        <v>62</v>
      </c>
      <c r="R92" s="3" t="s">
        <v>63</v>
      </c>
      <c r="S92" s="3" t="s">
        <v>64</v>
      </c>
      <c r="T92" s="3" t="s">
        <v>1010</v>
      </c>
      <c r="U92" s="3"/>
      <c r="V92" s="3" t="s">
        <v>427</v>
      </c>
      <c r="W92" s="3" t="s">
        <v>68</v>
      </c>
      <c r="X92" s="3" t="s">
        <v>69</v>
      </c>
      <c r="Y92" s="3" t="s">
        <v>1006</v>
      </c>
      <c r="Z92" s="3" t="s">
        <v>210</v>
      </c>
      <c r="AA92" s="3" t="s">
        <v>972</v>
      </c>
      <c r="AB92" s="3" t="s">
        <v>973</v>
      </c>
      <c r="AC92" s="3" t="s">
        <v>1011</v>
      </c>
      <c r="AD92" s="3" t="s">
        <v>243</v>
      </c>
      <c r="AE92" s="7" t="str">
        <f>HYPERLINK("https://static.wenjuan.pub/6448a247d0af58d925dffb12/upload_file/608-Q30-16832717348...-902095.jpg?e=1683388971&amp;token=-S3u1w3JrmFKSFNKh6j5JQkPKMGLqf-aPDDdDxY6:w4Nu4sbOXcnocjIqW9qwH_UwAh4=","1683271734853.jpg")</f>
        <v>1683271734853.jpg</v>
      </c>
    </row>
    <row r="93" s="1" customFormat="1" spans="1:31">
      <c r="A93" s="2">
        <v>92</v>
      </c>
      <c r="B93" s="3" t="s">
        <v>1012</v>
      </c>
      <c r="C93" s="3" t="s">
        <v>51</v>
      </c>
      <c r="D93" s="3" t="s">
        <v>1013</v>
      </c>
      <c r="E93" s="3" t="s">
        <v>964</v>
      </c>
      <c r="F93" s="3" t="s">
        <v>1014</v>
      </c>
      <c r="G93" s="3" t="s">
        <v>1015</v>
      </c>
      <c r="H93" s="3" t="s">
        <v>146</v>
      </c>
      <c r="I93" s="3" t="s">
        <v>57</v>
      </c>
      <c r="J93" s="3" t="s">
        <v>219</v>
      </c>
      <c r="K93" s="3" t="s">
        <v>719</v>
      </c>
      <c r="L93" s="3" t="s">
        <v>435</v>
      </c>
      <c r="M93" s="3" t="s">
        <v>720</v>
      </c>
      <c r="N93" s="3" t="s">
        <v>1016</v>
      </c>
      <c r="O93" s="3"/>
      <c r="P93" s="3" t="s">
        <v>722</v>
      </c>
      <c r="Q93" s="3" t="s">
        <v>62</v>
      </c>
      <c r="R93" s="3" t="s">
        <v>112</v>
      </c>
      <c r="S93" s="3" t="s">
        <v>64</v>
      </c>
      <c r="T93" s="3" t="s">
        <v>97</v>
      </c>
      <c r="U93" s="3"/>
      <c r="V93" s="3" t="s">
        <v>67</v>
      </c>
      <c r="W93" s="3" t="s">
        <v>68</v>
      </c>
      <c r="X93" s="3" t="s">
        <v>69</v>
      </c>
      <c r="Y93" s="3" t="s">
        <v>1017</v>
      </c>
      <c r="Z93" s="3" t="s">
        <v>210</v>
      </c>
      <c r="AA93" s="3" t="s">
        <v>1018</v>
      </c>
      <c r="AB93" s="3" t="s">
        <v>1019</v>
      </c>
      <c r="AC93" s="3" t="s">
        <v>1020</v>
      </c>
      <c r="AD93" s="3" t="s">
        <v>243</v>
      </c>
      <c r="AE93" s="7" t="str">
        <f>HYPERLINK("https://static.wenjuan.pub/6448a247d0af58d925dffb12/upload_file/256-Q30-image-559741.jpg?e=1683388971&amp;token=-S3u1w3JrmFKSFNKh6j5JQkPKMGLqf-aPDDdDxY6:7VHtkN2vzI6vfDSGOFy1TIf5Qv4=","image.jpg")</f>
        <v>image.jpg</v>
      </c>
    </row>
    <row r="94" s="1" customFormat="1" spans="1:31">
      <c r="A94" s="2">
        <v>93</v>
      </c>
      <c r="B94" s="3" t="s">
        <v>1021</v>
      </c>
      <c r="C94" s="3" t="s">
        <v>51</v>
      </c>
      <c r="D94" s="3" t="s">
        <v>931</v>
      </c>
      <c r="E94" s="3" t="s">
        <v>1022</v>
      </c>
      <c r="F94" s="3" t="s">
        <v>1023</v>
      </c>
      <c r="G94" s="3" t="s">
        <v>1024</v>
      </c>
      <c r="H94" s="3" t="s">
        <v>56</v>
      </c>
      <c r="I94" s="3" t="s">
        <v>132</v>
      </c>
      <c r="J94" s="3" t="s">
        <v>264</v>
      </c>
      <c r="K94" s="3" t="s">
        <v>719</v>
      </c>
      <c r="L94" s="3" t="s">
        <v>1025</v>
      </c>
      <c r="M94" s="3" t="s">
        <v>1026</v>
      </c>
      <c r="N94" s="3" t="s">
        <v>1027</v>
      </c>
      <c r="O94" s="3"/>
      <c r="P94" s="3" t="s">
        <v>136</v>
      </c>
      <c r="Q94" s="3" t="s">
        <v>62</v>
      </c>
      <c r="R94" s="3" t="s">
        <v>884</v>
      </c>
      <c r="S94" s="3" t="s">
        <v>64</v>
      </c>
      <c r="T94" s="3" t="s">
        <v>65</v>
      </c>
      <c r="U94" s="3" t="s">
        <v>1028</v>
      </c>
      <c r="V94" s="3" t="s">
        <v>1029</v>
      </c>
      <c r="W94" s="3" t="s">
        <v>68</v>
      </c>
      <c r="X94" s="3" t="s">
        <v>69</v>
      </c>
      <c r="Y94" s="3" t="s">
        <v>1030</v>
      </c>
      <c r="Z94" s="3" t="s">
        <v>210</v>
      </c>
      <c r="AA94" s="3" t="s">
        <v>1031</v>
      </c>
      <c r="AB94" s="3" t="s">
        <v>1032</v>
      </c>
      <c r="AC94" s="3" t="s">
        <v>1033</v>
      </c>
      <c r="AD94" s="3" t="s">
        <v>243</v>
      </c>
      <c r="AE94" s="7" t="str">
        <f>HYPERLINK("https://static.wenjuan.pub/6448a247d0af58d925dffb12/upload_file/40-Q30-mmexport6f2...-948696.jpeg?e=1683388971&amp;token=-S3u1w3JrmFKSFNKh6j5JQkPKMGLqf-aPDDdDxY6:6Vx9oMCJ3Cu1TgoTIMhI5v731N0=","mmexport6f209a18b0b4ea95ddfcf9eaed030f41_1673841431250.jpeg")</f>
        <v>mmexport6f209a18b0b4ea95ddfcf9eaed030f41_1673841431250.jpeg</v>
      </c>
    </row>
    <row r="95" s="1" customFormat="1" spans="1:31">
      <c r="A95" s="2">
        <v>94</v>
      </c>
      <c r="B95" s="3" t="s">
        <v>1034</v>
      </c>
      <c r="C95" s="3" t="s">
        <v>51</v>
      </c>
      <c r="D95" s="3" t="s">
        <v>931</v>
      </c>
      <c r="E95" s="3" t="s">
        <v>1022</v>
      </c>
      <c r="F95" s="3" t="s">
        <v>1035</v>
      </c>
      <c r="G95" s="3" t="s">
        <v>1036</v>
      </c>
      <c r="H95" s="3" t="s">
        <v>56</v>
      </c>
      <c r="I95" s="3" t="s">
        <v>57</v>
      </c>
      <c r="J95" s="3" t="s">
        <v>693</v>
      </c>
      <c r="K95" s="3" t="s">
        <v>719</v>
      </c>
      <c r="L95" s="3" t="s">
        <v>1037</v>
      </c>
      <c r="M95" s="3" t="s">
        <v>81</v>
      </c>
      <c r="N95" s="3" t="s">
        <v>1038</v>
      </c>
      <c r="O95" s="3"/>
      <c r="P95" s="3" t="s">
        <v>883</v>
      </c>
      <c r="Q95" s="3" t="s">
        <v>62</v>
      </c>
      <c r="R95" s="3" t="s">
        <v>63</v>
      </c>
      <c r="S95" s="3" t="s">
        <v>64</v>
      </c>
      <c r="T95" s="3" t="s">
        <v>97</v>
      </c>
      <c r="U95" s="3"/>
      <c r="V95" s="3" t="s">
        <v>546</v>
      </c>
      <c r="W95" s="3" t="s">
        <v>68</v>
      </c>
      <c r="X95" s="3" t="s">
        <v>69</v>
      </c>
      <c r="Y95" s="3" t="s">
        <v>1039</v>
      </c>
      <c r="Z95" s="3" t="s">
        <v>210</v>
      </c>
      <c r="AA95" s="3" t="s">
        <v>1031</v>
      </c>
      <c r="AB95" s="3" t="s">
        <v>1032</v>
      </c>
      <c r="AC95" s="3" t="s">
        <v>1040</v>
      </c>
      <c r="AD95" s="3" t="s">
        <v>243</v>
      </c>
      <c r="AE95" s="7" t="str">
        <f>HYPERLINK("https://static.wenjuan.pub/6448a247d0af58d925dffb12/upload_file/111-Q30-image-787833.jpg?e=1683388971&amp;token=-S3u1w3JrmFKSFNKh6j5JQkPKMGLqf-aPDDdDxY6:hLpSBeuL1_Cd_SyZlsd65CaxXcA=","image.jpg")</f>
        <v>image.jpg</v>
      </c>
    </row>
    <row r="96" s="1" customFormat="1" spans="1:31">
      <c r="A96" s="2">
        <v>95</v>
      </c>
      <c r="B96" s="3" t="s">
        <v>1041</v>
      </c>
      <c r="C96" s="3" t="s">
        <v>51</v>
      </c>
      <c r="D96" s="3" t="s">
        <v>931</v>
      </c>
      <c r="E96" s="3" t="s">
        <v>1042</v>
      </c>
      <c r="F96" s="3" t="s">
        <v>1043</v>
      </c>
      <c r="G96" s="3" t="s">
        <v>1044</v>
      </c>
      <c r="H96" s="3" t="s">
        <v>56</v>
      </c>
      <c r="I96" s="3" t="s">
        <v>57</v>
      </c>
      <c r="J96" s="3" t="s">
        <v>754</v>
      </c>
      <c r="K96" s="3" t="s">
        <v>703</v>
      </c>
      <c r="L96" s="3" t="s">
        <v>1025</v>
      </c>
      <c r="M96" s="3" t="s">
        <v>827</v>
      </c>
      <c r="N96" s="3" t="s">
        <v>1045</v>
      </c>
      <c r="O96" s="3"/>
      <c r="P96" s="3" t="s">
        <v>292</v>
      </c>
      <c r="Q96" s="3" t="s">
        <v>62</v>
      </c>
      <c r="R96" s="3" t="s">
        <v>1046</v>
      </c>
      <c r="S96" s="3" t="s">
        <v>64</v>
      </c>
      <c r="T96" s="3" t="s">
        <v>97</v>
      </c>
      <c r="U96" s="3"/>
      <c r="V96" s="3" t="s">
        <v>67</v>
      </c>
      <c r="W96" s="3" t="s">
        <v>339</v>
      </c>
      <c r="X96" s="3" t="s">
        <v>69</v>
      </c>
      <c r="Y96" s="3" t="s">
        <v>1047</v>
      </c>
      <c r="Z96" s="3" t="s">
        <v>210</v>
      </c>
      <c r="AA96" s="3" t="s">
        <v>1031</v>
      </c>
      <c r="AB96" s="3" t="s">
        <v>1032</v>
      </c>
      <c r="AC96" s="3" t="s">
        <v>1048</v>
      </c>
      <c r="AD96" s="3" t="s">
        <v>243</v>
      </c>
      <c r="AE96" s="7" t="str">
        <f>HYPERLINK("https://static.wenjuan.pub/6448a247d0af58d925dffb12/upload_file/153-Q30-image-214289.jpg?e=1683388971&amp;token=-S3u1w3JrmFKSFNKh6j5JQkPKMGLqf-aPDDdDxY6:PgiK2GNWNWyddsEaMe-tjL71Cy4=","image.jpg")</f>
        <v>image.jpg</v>
      </c>
    </row>
    <row r="97" s="1" customFormat="1" spans="1:31">
      <c r="A97" s="2">
        <v>96</v>
      </c>
      <c r="B97" s="3" t="s">
        <v>1049</v>
      </c>
      <c r="C97" s="3" t="s">
        <v>51</v>
      </c>
      <c r="D97" s="3" t="s">
        <v>931</v>
      </c>
      <c r="E97" s="3" t="s">
        <v>1022</v>
      </c>
      <c r="F97" s="3" t="s">
        <v>1050</v>
      </c>
      <c r="G97" s="3" t="s">
        <v>1051</v>
      </c>
      <c r="H97" s="3" t="s">
        <v>56</v>
      </c>
      <c r="I97" s="3" t="s">
        <v>57</v>
      </c>
      <c r="J97" s="3" t="s">
        <v>675</v>
      </c>
      <c r="K97" s="3" t="s">
        <v>1052</v>
      </c>
      <c r="L97" s="3" t="s">
        <v>1025</v>
      </c>
      <c r="M97" s="3" t="s">
        <v>510</v>
      </c>
      <c r="N97" s="3" t="s">
        <v>1053</v>
      </c>
      <c r="O97" s="3"/>
      <c r="P97" s="3" t="s">
        <v>531</v>
      </c>
      <c r="Q97" s="3" t="s">
        <v>62</v>
      </c>
      <c r="R97" s="3" t="s">
        <v>63</v>
      </c>
      <c r="S97" s="3" t="s">
        <v>64</v>
      </c>
      <c r="T97" s="3" t="s">
        <v>97</v>
      </c>
      <c r="U97" s="3"/>
      <c r="V97" s="3" t="s">
        <v>67</v>
      </c>
      <c r="W97" s="3" t="s">
        <v>68</v>
      </c>
      <c r="X97" s="3" t="s">
        <v>69</v>
      </c>
      <c r="Y97" s="3" t="s">
        <v>1054</v>
      </c>
      <c r="Z97" s="3" t="s">
        <v>210</v>
      </c>
      <c r="AA97" s="3" t="s">
        <v>1031</v>
      </c>
      <c r="AB97" s="3" t="s">
        <v>1032</v>
      </c>
      <c r="AC97" s="3" t="s">
        <v>1055</v>
      </c>
      <c r="AD97" s="3" t="s">
        <v>243</v>
      </c>
      <c r="AE97" s="7" t="str">
        <f>HYPERLINK("https://static.wenjuan.pub/6448a247d0af58d925dffb12/upload_file/224-Q30-16832555317...-181869.jpg?e=1683388971&amp;token=-S3u1w3JrmFKSFNKh6j5JQkPKMGLqf-aPDDdDxY6:OaflD04znCpaji-WtCIOEHfFXxA=","1683255531776.jpg")</f>
        <v>1683255531776.jpg</v>
      </c>
    </row>
    <row r="98" s="1" customFormat="1" spans="1:31">
      <c r="A98" s="2">
        <v>97</v>
      </c>
      <c r="B98" s="3" t="s">
        <v>1056</v>
      </c>
      <c r="C98" s="3" t="s">
        <v>51</v>
      </c>
      <c r="D98" s="3" t="s">
        <v>931</v>
      </c>
      <c r="E98" s="3" t="s">
        <v>1022</v>
      </c>
      <c r="F98" s="3" t="s">
        <v>1057</v>
      </c>
      <c r="G98" s="3" t="s">
        <v>1058</v>
      </c>
      <c r="H98" s="3" t="s">
        <v>56</v>
      </c>
      <c r="I98" s="3" t="s">
        <v>57</v>
      </c>
      <c r="J98" s="3" t="s">
        <v>693</v>
      </c>
      <c r="K98" s="3" t="s">
        <v>1052</v>
      </c>
      <c r="L98" s="3" t="s">
        <v>1037</v>
      </c>
      <c r="M98" s="3" t="s">
        <v>59</v>
      </c>
      <c r="N98" s="3" t="s">
        <v>1059</v>
      </c>
      <c r="O98" s="3"/>
      <c r="P98" s="3" t="s">
        <v>1060</v>
      </c>
      <c r="Q98" s="3" t="s">
        <v>62</v>
      </c>
      <c r="R98" s="3" t="s">
        <v>63</v>
      </c>
      <c r="S98" s="3" t="s">
        <v>64</v>
      </c>
      <c r="T98" s="3" t="s">
        <v>97</v>
      </c>
      <c r="U98" s="3"/>
      <c r="V98" s="3" t="s">
        <v>67</v>
      </c>
      <c r="W98" s="3" t="s">
        <v>68</v>
      </c>
      <c r="X98" s="3" t="s">
        <v>69</v>
      </c>
      <c r="Y98" s="3" t="s">
        <v>1061</v>
      </c>
      <c r="Z98" s="3" t="s">
        <v>210</v>
      </c>
      <c r="AA98" s="3" t="s">
        <v>1031</v>
      </c>
      <c r="AB98" s="3" t="s">
        <v>1032</v>
      </c>
      <c r="AC98" s="3" t="s">
        <v>1062</v>
      </c>
      <c r="AD98" s="3" t="s">
        <v>74</v>
      </c>
      <c r="AE98" s="7" t="str">
        <f>HYPERLINK("https://static.wenjuan.pub/6448a247d0af58d925dffb12/upload_file/273-Q30-16832567707...-204062.jpg?e=1683388971&amp;token=-S3u1w3JrmFKSFNKh6j5JQkPKMGLqf-aPDDdDxY6:vknnRcFiUSX5bR9KRYBJnfrus-c=","1683256770747.jpg")</f>
        <v>1683256770747.jpg</v>
      </c>
    </row>
    <row r="99" s="1" customFormat="1" spans="1:31">
      <c r="A99" s="2">
        <v>98</v>
      </c>
      <c r="B99" s="3" t="s">
        <v>1063</v>
      </c>
      <c r="C99" s="3" t="s">
        <v>51</v>
      </c>
      <c r="D99" s="3" t="s">
        <v>931</v>
      </c>
      <c r="E99" s="3" t="s">
        <v>1022</v>
      </c>
      <c r="F99" s="3" t="s">
        <v>1064</v>
      </c>
      <c r="G99" s="3" t="s">
        <v>1065</v>
      </c>
      <c r="H99" s="3" t="s">
        <v>56</v>
      </c>
      <c r="I99" s="3" t="s">
        <v>57</v>
      </c>
      <c r="J99" s="3" t="s">
        <v>693</v>
      </c>
      <c r="K99" s="3" t="s">
        <v>719</v>
      </c>
      <c r="L99" s="3" t="s">
        <v>1037</v>
      </c>
      <c r="M99" s="3" t="s">
        <v>81</v>
      </c>
      <c r="N99" s="3" t="s">
        <v>1066</v>
      </c>
      <c r="O99" s="3"/>
      <c r="P99" s="3" t="s">
        <v>1067</v>
      </c>
      <c r="Q99" s="3" t="s">
        <v>62</v>
      </c>
      <c r="R99" s="3" t="s">
        <v>734</v>
      </c>
      <c r="S99" s="3" t="s">
        <v>64</v>
      </c>
      <c r="T99" s="3" t="s">
        <v>1068</v>
      </c>
      <c r="U99" s="3"/>
      <c r="V99" s="3" t="s">
        <v>67</v>
      </c>
      <c r="W99" s="3" t="s">
        <v>68</v>
      </c>
      <c r="X99" s="3" t="s">
        <v>69</v>
      </c>
      <c r="Y99" s="3" t="s">
        <v>1069</v>
      </c>
      <c r="Z99" s="3" t="s">
        <v>210</v>
      </c>
      <c r="AA99" s="3" t="s">
        <v>1031</v>
      </c>
      <c r="AB99" s="3" t="s">
        <v>1032</v>
      </c>
      <c r="AC99" s="3" t="s">
        <v>1070</v>
      </c>
      <c r="AD99" s="3" t="s">
        <v>243</v>
      </c>
      <c r="AE99" s="7" t="str">
        <f>HYPERLINK("https://static.wenjuan.pub/6448a247d0af58d925dffb12/upload_file/295-Q30-IMG_2023050...-596025.jpg?e=1683388971&amp;token=-S3u1w3JrmFKSFNKh6j5JQkPKMGLqf-aPDDdDxY6:5E_m-65Q7IO2aPVWbtqSZn1Ap0s=","IMG_20230505_112902.jpg")</f>
        <v>IMG_20230505_112902.jpg</v>
      </c>
    </row>
    <row r="100" s="1" customFormat="1" spans="1:31">
      <c r="A100" s="2">
        <v>99</v>
      </c>
      <c r="B100" s="3" t="s">
        <v>1071</v>
      </c>
      <c r="C100" s="3" t="s">
        <v>51</v>
      </c>
      <c r="D100" s="3" t="s">
        <v>931</v>
      </c>
      <c r="E100" s="3" t="s">
        <v>1022</v>
      </c>
      <c r="F100" s="3" t="s">
        <v>1072</v>
      </c>
      <c r="G100" s="3" t="s">
        <v>1073</v>
      </c>
      <c r="H100" s="3" t="s">
        <v>56</v>
      </c>
      <c r="I100" s="3" t="s">
        <v>57</v>
      </c>
      <c r="J100" s="3" t="s">
        <v>693</v>
      </c>
      <c r="K100" s="3" t="s">
        <v>719</v>
      </c>
      <c r="L100" s="3" t="s">
        <v>1037</v>
      </c>
      <c r="M100" s="3" t="s">
        <v>600</v>
      </c>
      <c r="N100" s="3" t="s">
        <v>1074</v>
      </c>
      <c r="O100" s="3"/>
      <c r="P100" s="3" t="s">
        <v>1075</v>
      </c>
      <c r="Q100" s="3" t="s">
        <v>62</v>
      </c>
      <c r="R100" s="3" t="s">
        <v>63</v>
      </c>
      <c r="S100" s="3" t="s">
        <v>64</v>
      </c>
      <c r="T100" s="3" t="s">
        <v>1076</v>
      </c>
      <c r="U100" s="3"/>
      <c r="V100" s="3" t="s">
        <v>546</v>
      </c>
      <c r="W100" s="3" t="s">
        <v>68</v>
      </c>
      <c r="X100" s="3" t="s">
        <v>69</v>
      </c>
      <c r="Y100" s="3" t="s">
        <v>1077</v>
      </c>
      <c r="Z100" s="3" t="s">
        <v>210</v>
      </c>
      <c r="AA100" s="3" t="s">
        <v>1031</v>
      </c>
      <c r="AB100" s="3" t="s">
        <v>1032</v>
      </c>
      <c r="AC100" s="3" t="s">
        <v>1078</v>
      </c>
      <c r="AD100" s="3" t="s">
        <v>243</v>
      </c>
      <c r="AE100" s="7" t="str">
        <f>HYPERLINK("https://static.wenjuan.pub/6448a247d0af58d925dffb12/upload_file/297-Q30-F0AE74BB-0D...-786032.jpeg?e=1683388971&amp;token=-S3u1w3JrmFKSFNKh6j5JQkPKMGLqf-aPDDdDxY6:9cT1kNG89EutldoKHqnz-TTshzo=","F0AE74BB-0D67-43DF-B58F-9410080589FF.jpeg")</f>
        <v>F0AE74BB-0D67-43DF-B58F-9410080589FF.jpeg</v>
      </c>
    </row>
    <row r="101" s="1" customFormat="1" spans="1:31">
      <c r="A101" s="2">
        <v>100</v>
      </c>
      <c r="B101" s="3" t="s">
        <v>1079</v>
      </c>
      <c r="C101" s="3" t="s">
        <v>51</v>
      </c>
      <c r="D101" s="3" t="s">
        <v>931</v>
      </c>
      <c r="E101" s="3" t="s">
        <v>1022</v>
      </c>
      <c r="F101" s="3" t="s">
        <v>1080</v>
      </c>
      <c r="G101" s="3" t="s">
        <v>1081</v>
      </c>
      <c r="H101" s="3" t="s">
        <v>56</v>
      </c>
      <c r="I101" s="3" t="s">
        <v>57</v>
      </c>
      <c r="J101" s="3" t="s">
        <v>1082</v>
      </c>
      <c r="K101" s="3" t="s">
        <v>1083</v>
      </c>
      <c r="L101" s="3" t="s">
        <v>1084</v>
      </c>
      <c r="M101" s="3" t="s">
        <v>1085</v>
      </c>
      <c r="N101" s="3" t="s">
        <v>1086</v>
      </c>
      <c r="O101" s="3"/>
      <c r="P101" s="3" t="s">
        <v>1087</v>
      </c>
      <c r="Q101" s="3" t="s">
        <v>62</v>
      </c>
      <c r="R101" s="3" t="s">
        <v>112</v>
      </c>
      <c r="S101" s="3" t="s">
        <v>64</v>
      </c>
      <c r="T101" s="3" t="s">
        <v>65</v>
      </c>
      <c r="U101" s="3" t="s">
        <v>1088</v>
      </c>
      <c r="V101" s="3" t="s">
        <v>67</v>
      </c>
      <c r="W101" s="3" t="s">
        <v>99</v>
      </c>
      <c r="X101" s="3" t="s">
        <v>1089</v>
      </c>
      <c r="Y101" s="3" t="s">
        <v>1090</v>
      </c>
      <c r="Z101" s="3" t="s">
        <v>210</v>
      </c>
      <c r="AA101" s="3" t="s">
        <v>1031</v>
      </c>
      <c r="AB101" s="3" t="s">
        <v>1032</v>
      </c>
      <c r="AC101" s="3" t="s">
        <v>1091</v>
      </c>
      <c r="AD101" s="3" t="s">
        <v>243</v>
      </c>
      <c r="AE101" s="7" t="str">
        <f>HYPERLINK("https://static.wenjuan.pub/6448a247d0af58d925dffb12/upload_file/391-Q30-image-640008.jpg?e=1683388971&amp;token=-S3u1w3JrmFKSFNKh6j5JQkPKMGLqf-aPDDdDxY6:2cJIXNKvOCcyjQ6WM9fKereBtv8=","image.jpg")</f>
        <v>image.jpg</v>
      </c>
    </row>
    <row r="102" s="1" customFormat="1" spans="1:31">
      <c r="A102" s="2">
        <v>101</v>
      </c>
      <c r="B102" s="3" t="s">
        <v>1092</v>
      </c>
      <c r="C102" s="3" t="s">
        <v>51</v>
      </c>
      <c r="D102" s="3" t="s">
        <v>931</v>
      </c>
      <c r="E102" s="3" t="s">
        <v>1022</v>
      </c>
      <c r="F102" s="3" t="s">
        <v>1093</v>
      </c>
      <c r="G102" s="3" t="s">
        <v>1094</v>
      </c>
      <c r="H102" s="3" t="s">
        <v>56</v>
      </c>
      <c r="I102" s="3" t="s">
        <v>132</v>
      </c>
      <c r="J102" s="3" t="s">
        <v>264</v>
      </c>
      <c r="K102" s="3" t="s">
        <v>663</v>
      </c>
      <c r="L102" s="3" t="s">
        <v>1095</v>
      </c>
      <c r="M102" s="3" t="s">
        <v>1096</v>
      </c>
      <c r="N102" s="3" t="s">
        <v>1097</v>
      </c>
      <c r="O102" s="3"/>
      <c r="P102" s="3" t="s">
        <v>83</v>
      </c>
      <c r="Q102" s="3" t="s">
        <v>62</v>
      </c>
      <c r="R102" s="3" t="s">
        <v>1098</v>
      </c>
      <c r="S102" s="3" t="s">
        <v>64</v>
      </c>
      <c r="T102" s="3" t="s">
        <v>65</v>
      </c>
      <c r="U102" s="3" t="s">
        <v>1099</v>
      </c>
      <c r="V102" s="3" t="s">
        <v>1100</v>
      </c>
      <c r="W102" s="3" t="s">
        <v>68</v>
      </c>
      <c r="X102" s="3" t="s">
        <v>69</v>
      </c>
      <c r="Y102" s="3" t="s">
        <v>1101</v>
      </c>
      <c r="Z102" s="3" t="s">
        <v>210</v>
      </c>
      <c r="AA102" s="3" t="s">
        <v>1031</v>
      </c>
      <c r="AB102" s="3" t="s">
        <v>1032</v>
      </c>
      <c r="AC102" s="3" t="s">
        <v>1102</v>
      </c>
      <c r="AD102" s="3" t="s">
        <v>243</v>
      </c>
      <c r="AE102" s="7" t="str">
        <f>HYPERLINK("https://static.wenjuan.pub/6448a247d0af58d925dffb12/upload_file/413-Q30-image-514211.jpg?e=1683388971&amp;token=-S3u1w3JrmFKSFNKh6j5JQkPKMGLqf-aPDDdDxY6:qqwnZK3ZfYAYBJJD8kOtb-RoN7o=","image.jpg")</f>
        <v>image.jpg</v>
      </c>
    </row>
    <row r="103" s="1" customFormat="1" spans="1:31">
      <c r="A103" s="2">
        <v>102</v>
      </c>
      <c r="B103" s="3" t="s">
        <v>1103</v>
      </c>
      <c r="C103" s="3" t="s">
        <v>51</v>
      </c>
      <c r="D103" s="3" t="s">
        <v>931</v>
      </c>
      <c r="E103" s="3" t="s">
        <v>1022</v>
      </c>
      <c r="F103" s="3" t="s">
        <v>1104</v>
      </c>
      <c r="G103" s="3" t="s">
        <v>1105</v>
      </c>
      <c r="H103" s="3" t="s">
        <v>78</v>
      </c>
      <c r="I103" s="3" t="s">
        <v>57</v>
      </c>
      <c r="J103" s="3" t="s">
        <v>754</v>
      </c>
      <c r="K103" s="3" t="s">
        <v>719</v>
      </c>
      <c r="L103" s="3" t="s">
        <v>1025</v>
      </c>
      <c r="M103" s="3" t="s">
        <v>1106</v>
      </c>
      <c r="N103" s="3" t="s">
        <v>1107</v>
      </c>
      <c r="O103" s="3"/>
      <c r="P103" s="3" t="s">
        <v>1108</v>
      </c>
      <c r="Q103" s="3" t="s">
        <v>62</v>
      </c>
      <c r="R103" s="3" t="s">
        <v>63</v>
      </c>
      <c r="S103" s="3" t="s">
        <v>64</v>
      </c>
      <c r="T103" s="3" t="s">
        <v>97</v>
      </c>
      <c r="U103" s="3"/>
      <c r="V103" s="3" t="s">
        <v>1109</v>
      </c>
      <c r="W103" s="3" t="s">
        <v>339</v>
      </c>
      <c r="X103" s="3" t="s">
        <v>69</v>
      </c>
      <c r="Y103" s="3" t="s">
        <v>1110</v>
      </c>
      <c r="Z103" s="3" t="s">
        <v>210</v>
      </c>
      <c r="AA103" s="3" t="s">
        <v>1031</v>
      </c>
      <c r="AB103" s="3" t="s">
        <v>1032</v>
      </c>
      <c r="AC103" s="3" t="s">
        <v>1111</v>
      </c>
      <c r="AD103" s="3" t="s">
        <v>243</v>
      </c>
      <c r="AE103" s="7" t="str">
        <f>HYPERLINK("https://static.wenjuan.pub/6448a247d0af58d925dffb12/upload_file/685-Q30-16832763911...-282351.jpg?e=1683388971&amp;token=-S3u1w3JrmFKSFNKh6j5JQkPKMGLqf-aPDDdDxY6:8G2nBSwusHa_PYnhYznRVl4Ys9Y=","1683276391166.jpg")</f>
        <v>1683276391166.jpg</v>
      </c>
    </row>
    <row r="104" s="1" customFormat="1" spans="1:31">
      <c r="A104" s="2">
        <v>103</v>
      </c>
      <c r="B104" s="3" t="s">
        <v>1112</v>
      </c>
      <c r="C104" s="3" t="s">
        <v>142</v>
      </c>
      <c r="D104" s="3" t="s">
        <v>215</v>
      </c>
      <c r="E104" s="3" t="s">
        <v>1022</v>
      </c>
      <c r="F104" s="3" t="s">
        <v>1113</v>
      </c>
      <c r="G104" s="3" t="s">
        <v>1114</v>
      </c>
      <c r="H104" s="3" t="s">
        <v>56</v>
      </c>
      <c r="I104" s="3" t="s">
        <v>57</v>
      </c>
      <c r="J104" s="3" t="s">
        <v>693</v>
      </c>
      <c r="K104" s="3" t="s">
        <v>1115</v>
      </c>
      <c r="L104" s="3" t="s">
        <v>1116</v>
      </c>
      <c r="M104" s="3" t="s">
        <v>1117</v>
      </c>
      <c r="N104" s="3" t="s">
        <v>1118</v>
      </c>
      <c r="O104" s="3"/>
      <c r="P104" s="3" t="s">
        <v>1119</v>
      </c>
      <c r="Q104" s="3" t="s">
        <v>62</v>
      </c>
      <c r="R104" s="3" t="s">
        <v>63</v>
      </c>
      <c r="S104" s="3" t="s">
        <v>64</v>
      </c>
      <c r="T104" s="3" t="s">
        <v>1120</v>
      </c>
      <c r="U104" s="3"/>
      <c r="V104" s="3" t="s">
        <v>1042</v>
      </c>
      <c r="W104" s="3" t="s">
        <v>339</v>
      </c>
      <c r="X104" s="3" t="s">
        <v>69</v>
      </c>
      <c r="Y104" s="3" t="s">
        <v>1121</v>
      </c>
      <c r="Z104" s="3" t="s">
        <v>210</v>
      </c>
      <c r="AA104" s="3" t="s">
        <v>1122</v>
      </c>
      <c r="AB104" s="3" t="s">
        <v>1123</v>
      </c>
      <c r="AC104" s="3" t="s">
        <v>1124</v>
      </c>
      <c r="AD104" s="3" t="s">
        <v>243</v>
      </c>
      <c r="AE104" s="7" t="str">
        <f>HYPERLINK("https://static.wenjuan.pub/6448a247d0af58d925dffb12/upload_file/51-Q30-16832490784...-201915.jpg?e=1683388971&amp;token=-S3u1w3JrmFKSFNKh6j5JQkPKMGLqf-aPDDdDxY6:xb2sP3h8OjQb-R6Ys5Fi0aFeA-U=","1683249078485.jpg")</f>
        <v>1683249078485.jpg</v>
      </c>
    </row>
    <row r="105" s="1" customFormat="1" spans="1:31">
      <c r="A105" s="2">
        <v>104</v>
      </c>
      <c r="B105" s="3" t="s">
        <v>1125</v>
      </c>
      <c r="C105" s="3" t="s">
        <v>51</v>
      </c>
      <c r="D105" s="3" t="s">
        <v>215</v>
      </c>
      <c r="E105" s="3" t="s">
        <v>1022</v>
      </c>
      <c r="F105" s="3" t="s">
        <v>1126</v>
      </c>
      <c r="G105" s="3" t="s">
        <v>1127</v>
      </c>
      <c r="H105" s="3" t="s">
        <v>56</v>
      </c>
      <c r="I105" s="3" t="s">
        <v>57</v>
      </c>
      <c r="J105" s="3" t="s">
        <v>264</v>
      </c>
      <c r="K105" s="3" t="s">
        <v>1128</v>
      </c>
      <c r="L105" s="3" t="s">
        <v>1025</v>
      </c>
      <c r="M105" s="3" t="s">
        <v>81</v>
      </c>
      <c r="N105" s="3" t="s">
        <v>1129</v>
      </c>
      <c r="O105" s="3"/>
      <c r="P105" s="3" t="s">
        <v>83</v>
      </c>
      <c r="Q105" s="3" t="s">
        <v>62</v>
      </c>
      <c r="R105" s="3" t="s">
        <v>63</v>
      </c>
      <c r="S105" s="3" t="s">
        <v>64</v>
      </c>
      <c r="T105" s="3" t="s">
        <v>1130</v>
      </c>
      <c r="U105" s="3"/>
      <c r="V105" s="3" t="s">
        <v>67</v>
      </c>
      <c r="W105" s="3" t="s">
        <v>68</v>
      </c>
      <c r="X105" s="3" t="s">
        <v>69</v>
      </c>
      <c r="Y105" s="3" t="s">
        <v>1131</v>
      </c>
      <c r="Z105" s="3" t="s">
        <v>210</v>
      </c>
      <c r="AA105" s="3" t="s">
        <v>1122</v>
      </c>
      <c r="AB105" s="3" t="s">
        <v>1123</v>
      </c>
      <c r="AC105" s="3" t="s">
        <v>1132</v>
      </c>
      <c r="AD105" s="3" t="s">
        <v>243</v>
      </c>
      <c r="AE105" s="7" t="str">
        <f>HYPERLINK("https://static.wenjuan.pub/6448a247d0af58d925dffb12/upload_file/85-Q30-image-118444.jpg?e=1683388971&amp;token=-S3u1w3JrmFKSFNKh6j5JQkPKMGLqf-aPDDdDxY6:1QaJE23PTUr8zjctaJ8TjUC1Wio=","image.jpg")</f>
        <v>image.jpg</v>
      </c>
    </row>
    <row r="106" s="1" customFormat="1" spans="1:31">
      <c r="A106" s="2">
        <v>105</v>
      </c>
      <c r="B106" s="3" t="s">
        <v>1133</v>
      </c>
      <c r="C106" s="3" t="s">
        <v>51</v>
      </c>
      <c r="D106" s="3" t="s">
        <v>215</v>
      </c>
      <c r="E106" s="3" t="s">
        <v>1022</v>
      </c>
      <c r="F106" s="3" t="s">
        <v>1134</v>
      </c>
      <c r="G106" s="3" t="s">
        <v>1135</v>
      </c>
      <c r="H106" s="3" t="s">
        <v>56</v>
      </c>
      <c r="I106" s="3" t="s">
        <v>57</v>
      </c>
      <c r="J106" s="3" t="s">
        <v>693</v>
      </c>
      <c r="K106" s="3" t="s">
        <v>719</v>
      </c>
      <c r="L106" s="3" t="s">
        <v>1037</v>
      </c>
      <c r="M106" s="3" t="s">
        <v>251</v>
      </c>
      <c r="N106" s="3" t="s">
        <v>1136</v>
      </c>
      <c r="O106" s="3"/>
      <c r="P106" s="3" t="s">
        <v>1075</v>
      </c>
      <c r="Q106" s="3" t="s">
        <v>62</v>
      </c>
      <c r="R106" s="3" t="s">
        <v>63</v>
      </c>
      <c r="S106" s="3" t="s">
        <v>64</v>
      </c>
      <c r="T106" s="3" t="s">
        <v>1137</v>
      </c>
      <c r="U106" s="3"/>
      <c r="V106" s="3" t="s">
        <v>546</v>
      </c>
      <c r="W106" s="3" t="s">
        <v>68</v>
      </c>
      <c r="X106" s="3" t="s">
        <v>69</v>
      </c>
      <c r="Y106" s="3" t="s">
        <v>1138</v>
      </c>
      <c r="Z106" s="3" t="s">
        <v>210</v>
      </c>
      <c r="AA106" s="3" t="s">
        <v>1122</v>
      </c>
      <c r="AB106" s="3" t="s">
        <v>1123</v>
      </c>
      <c r="AC106" s="3" t="s">
        <v>1139</v>
      </c>
      <c r="AD106" s="3" t="s">
        <v>243</v>
      </c>
      <c r="AE106" s="7" t="str">
        <f>HYPERLINK("https://static.wenjuan.pub/6448a247d0af58d925dffb12/upload_file/332-Q30-IMG20230505...-212146.jpg?e=1683388971&amp;token=-S3u1w3JrmFKSFNKh6j5JQkPKMGLqf-aPDDdDxY6:6vhzh7EGSZFgheEtmC1EUidTJG8=","IMG20230505114115.jpg")</f>
        <v>IMG20230505114115.jpg</v>
      </c>
    </row>
    <row r="107" s="1" customFormat="1" spans="1:31">
      <c r="A107" s="2">
        <v>106</v>
      </c>
      <c r="B107" s="3" t="s">
        <v>1140</v>
      </c>
      <c r="C107" s="3" t="s">
        <v>51</v>
      </c>
      <c r="D107" s="3" t="s">
        <v>215</v>
      </c>
      <c r="E107" s="3" t="s">
        <v>1022</v>
      </c>
      <c r="F107" s="3" t="s">
        <v>1141</v>
      </c>
      <c r="G107" s="3" t="s">
        <v>1142</v>
      </c>
      <c r="H107" s="3" t="s">
        <v>56</v>
      </c>
      <c r="I107" s="3" t="s">
        <v>57</v>
      </c>
      <c r="J107" s="3" t="s">
        <v>693</v>
      </c>
      <c r="K107" s="3" t="s">
        <v>1143</v>
      </c>
      <c r="L107" s="3" t="s">
        <v>1144</v>
      </c>
      <c r="M107" s="3" t="s">
        <v>59</v>
      </c>
      <c r="N107" s="3" t="s">
        <v>1145</v>
      </c>
      <c r="O107" s="3"/>
      <c r="P107" s="3" t="s">
        <v>1060</v>
      </c>
      <c r="Q107" s="3" t="s">
        <v>62</v>
      </c>
      <c r="R107" s="3" t="s">
        <v>63</v>
      </c>
      <c r="S107" s="3" t="s">
        <v>64</v>
      </c>
      <c r="T107" s="3" t="s">
        <v>97</v>
      </c>
      <c r="U107" s="3"/>
      <c r="V107" s="3" t="s">
        <v>546</v>
      </c>
      <c r="W107" s="3" t="s">
        <v>68</v>
      </c>
      <c r="X107" s="3" t="s">
        <v>69</v>
      </c>
      <c r="Y107" s="3" t="s">
        <v>1146</v>
      </c>
      <c r="Z107" s="3" t="s">
        <v>210</v>
      </c>
      <c r="AA107" s="3" t="s">
        <v>1122</v>
      </c>
      <c r="AB107" s="3" t="s">
        <v>1123</v>
      </c>
      <c r="AC107" s="3" t="s">
        <v>1147</v>
      </c>
      <c r="AD107" s="3" t="s">
        <v>243</v>
      </c>
      <c r="AE107" s="7" t="str">
        <f>HYPERLINK("https://static.wenjuan.pub/6448a247d0af58d925dffb12/upload_file/633-Q30-16832732442...-495221.jpg?e=1683388971&amp;token=-S3u1w3JrmFKSFNKh6j5JQkPKMGLqf-aPDDdDxY6:_LvNbJcbgVQLLVURQJV3m4MRw3o=","1683273244281.jpg")</f>
        <v>1683273244281.jpg</v>
      </c>
    </row>
    <row r="108" s="1" customFormat="1" spans="1:31">
      <c r="A108" s="2">
        <v>107</v>
      </c>
      <c r="B108" s="3" t="s">
        <v>1148</v>
      </c>
      <c r="C108" s="3" t="s">
        <v>51</v>
      </c>
      <c r="D108" s="3" t="s">
        <v>215</v>
      </c>
      <c r="E108" s="3" t="s">
        <v>1149</v>
      </c>
      <c r="F108" s="3" t="s">
        <v>1150</v>
      </c>
      <c r="G108" s="3" t="s">
        <v>1110</v>
      </c>
      <c r="H108" s="3" t="s">
        <v>78</v>
      </c>
      <c r="I108" s="3" t="s">
        <v>57</v>
      </c>
      <c r="J108" s="3" t="s">
        <v>754</v>
      </c>
      <c r="K108" s="3" t="s">
        <v>1151</v>
      </c>
      <c r="L108" s="3" t="s">
        <v>1037</v>
      </c>
      <c r="M108" s="3" t="s">
        <v>600</v>
      </c>
      <c r="N108" s="3" t="s">
        <v>1152</v>
      </c>
      <c r="O108" s="3"/>
      <c r="P108" s="3" t="s">
        <v>1108</v>
      </c>
      <c r="Q108" s="3" t="s">
        <v>62</v>
      </c>
      <c r="R108" s="3" t="s">
        <v>63</v>
      </c>
      <c r="S108" s="3" t="s">
        <v>64</v>
      </c>
      <c r="T108" s="3" t="s">
        <v>97</v>
      </c>
      <c r="U108" s="3"/>
      <c r="V108" s="3" t="s">
        <v>537</v>
      </c>
      <c r="W108" s="3" t="s">
        <v>68</v>
      </c>
      <c r="X108" s="3" t="s">
        <v>69</v>
      </c>
      <c r="Y108" s="3" t="s">
        <v>1105</v>
      </c>
      <c r="Z108" s="3" t="s">
        <v>210</v>
      </c>
      <c r="AA108" s="3" t="s">
        <v>1122</v>
      </c>
      <c r="AB108" s="3" t="s">
        <v>1123</v>
      </c>
      <c r="AC108" s="3" t="s">
        <v>1153</v>
      </c>
      <c r="AD108" s="3" t="s">
        <v>243</v>
      </c>
      <c r="AE108" s="7" t="str">
        <f>HYPERLINK("https://static.wenjuan.pub/6448a247d0af58d925dffb12/upload_file/684-Q30-16832763260...-137211.jpg?e=1683388971&amp;token=-S3u1w3JrmFKSFNKh6j5JQkPKMGLqf-aPDDdDxY6:MbuGlvY1MZrID7w4wnd_X1XzLF0=","1683276326039.jpg")</f>
        <v>1683276326039.jpg</v>
      </c>
    </row>
    <row r="109" s="1" customFormat="1" spans="1:31">
      <c r="A109" s="2">
        <v>108</v>
      </c>
      <c r="B109" s="3" t="s">
        <v>1154</v>
      </c>
      <c r="C109" s="3" t="s">
        <v>51</v>
      </c>
      <c r="D109" s="3" t="s">
        <v>215</v>
      </c>
      <c r="E109" s="3" t="s">
        <v>1155</v>
      </c>
      <c r="F109" s="3" t="s">
        <v>1156</v>
      </c>
      <c r="G109" s="3" t="s">
        <v>1157</v>
      </c>
      <c r="H109" s="3" t="s">
        <v>56</v>
      </c>
      <c r="I109" s="3" t="s">
        <v>263</v>
      </c>
      <c r="J109" s="3" t="s">
        <v>264</v>
      </c>
      <c r="K109" s="3" t="s">
        <v>719</v>
      </c>
      <c r="L109" s="3" t="s">
        <v>1158</v>
      </c>
      <c r="M109" s="3" t="s">
        <v>81</v>
      </c>
      <c r="N109" s="3" t="s">
        <v>1159</v>
      </c>
      <c r="O109" s="3"/>
      <c r="P109" s="3" t="s">
        <v>124</v>
      </c>
      <c r="Q109" s="3" t="s">
        <v>62</v>
      </c>
      <c r="R109" s="3" t="s">
        <v>1160</v>
      </c>
      <c r="S109" s="3" t="s">
        <v>64</v>
      </c>
      <c r="T109" s="3" t="s">
        <v>65</v>
      </c>
      <c r="U109" s="3" t="s">
        <v>1161</v>
      </c>
      <c r="V109" s="3" t="s">
        <v>1162</v>
      </c>
      <c r="W109" s="3" t="s">
        <v>68</v>
      </c>
      <c r="X109" s="3" t="s">
        <v>69</v>
      </c>
      <c r="Y109" s="3" t="s">
        <v>1163</v>
      </c>
      <c r="Z109" s="3" t="s">
        <v>210</v>
      </c>
      <c r="AA109" s="3" t="s">
        <v>1164</v>
      </c>
      <c r="AB109" s="3" t="s">
        <v>1165</v>
      </c>
      <c r="AC109" s="3">
        <v>2023035007</v>
      </c>
      <c r="AD109" s="3" t="s">
        <v>243</v>
      </c>
      <c r="AE109" s="8" t="str">
        <f>HYPERLINK("https://static.wenjuan.pub/6448a247d0af58d925dffb12/upload_file/687-Q30-image-914482.jpg?e=1683388971&amp;token=-S3u1w3JrmFKSFNKh6j5JQkPKMGLqf-aPDDdDxY6:wm0rtWPy-OSpj6IPl9LdKChDvKE=","image.jpg")</f>
        <v>image.jpg</v>
      </c>
    </row>
    <row r="110" s="1" customFormat="1" spans="1:31">
      <c r="A110" s="2">
        <v>109</v>
      </c>
      <c r="B110" s="3" t="s">
        <v>1166</v>
      </c>
      <c r="C110" s="3" t="s">
        <v>51</v>
      </c>
      <c r="D110" s="3" t="s">
        <v>215</v>
      </c>
      <c r="E110" s="3" t="s">
        <v>1155</v>
      </c>
      <c r="F110" s="3" t="s">
        <v>1167</v>
      </c>
      <c r="G110" s="3" t="s">
        <v>1168</v>
      </c>
      <c r="H110" s="3" t="s">
        <v>56</v>
      </c>
      <c r="I110" s="3" t="s">
        <v>57</v>
      </c>
      <c r="J110" s="3" t="s">
        <v>231</v>
      </c>
      <c r="K110" s="3" t="s">
        <v>694</v>
      </c>
      <c r="L110" s="3" t="s">
        <v>1169</v>
      </c>
      <c r="M110" s="3" t="s">
        <v>81</v>
      </c>
      <c r="N110" s="3" t="s">
        <v>1170</v>
      </c>
      <c r="O110" s="3"/>
      <c r="P110" s="3" t="s">
        <v>1171</v>
      </c>
      <c r="Q110" s="3" t="s">
        <v>62</v>
      </c>
      <c r="R110" s="3" t="s">
        <v>1172</v>
      </c>
      <c r="S110" s="3" t="s">
        <v>64</v>
      </c>
      <c r="T110" s="3" t="s">
        <v>97</v>
      </c>
      <c r="U110" s="3"/>
      <c r="V110" s="3" t="s">
        <v>562</v>
      </c>
      <c r="W110" s="3" t="s">
        <v>68</v>
      </c>
      <c r="X110" s="3" t="s">
        <v>69</v>
      </c>
      <c r="Y110" s="3" t="s">
        <v>1168</v>
      </c>
      <c r="Z110" s="3" t="s">
        <v>210</v>
      </c>
      <c r="AA110" s="3" t="s">
        <v>1164</v>
      </c>
      <c r="AB110" s="3" t="s">
        <v>1165</v>
      </c>
      <c r="AC110" s="3" t="s">
        <v>1173</v>
      </c>
      <c r="AD110" s="3" t="s">
        <v>243</v>
      </c>
      <c r="AE110" s="7" t="str">
        <f>HYPERLINK("https://static.wenjuan.pub/6448a247d0af58d925dffb12/upload_file/143-Q30-16832524575...-348736.jpg?e=1683388971&amp;token=-S3u1w3JrmFKSFNKh6j5JQkPKMGLqf-aPDDdDxY6:LARwL-dtVLj1ku1l2sh-Ck96PgM=","1683252457525.jpg")</f>
        <v>1683252457525.jpg</v>
      </c>
    </row>
    <row r="111" s="1" customFormat="1" spans="1:31">
      <c r="A111" s="2">
        <v>110</v>
      </c>
      <c r="B111" s="3" t="s">
        <v>1174</v>
      </c>
      <c r="C111" s="3" t="s">
        <v>51</v>
      </c>
      <c r="D111" s="3" t="s">
        <v>215</v>
      </c>
      <c r="E111" s="3" t="s">
        <v>1155</v>
      </c>
      <c r="F111" s="3" t="s">
        <v>1175</v>
      </c>
      <c r="G111" s="3" t="s">
        <v>1176</v>
      </c>
      <c r="H111" s="3" t="s">
        <v>78</v>
      </c>
      <c r="I111" s="3" t="s">
        <v>57</v>
      </c>
      <c r="J111" s="3" t="s">
        <v>231</v>
      </c>
      <c r="K111" s="3" t="s">
        <v>1052</v>
      </c>
      <c r="L111" s="3" t="s">
        <v>1169</v>
      </c>
      <c r="M111" s="3" t="s">
        <v>81</v>
      </c>
      <c r="N111" s="3" t="s">
        <v>1177</v>
      </c>
      <c r="O111" s="3"/>
      <c r="P111" s="3" t="s">
        <v>1178</v>
      </c>
      <c r="Q111" s="3" t="s">
        <v>62</v>
      </c>
      <c r="R111" s="3" t="s">
        <v>63</v>
      </c>
      <c r="S111" s="3" t="s">
        <v>64</v>
      </c>
      <c r="T111" s="3" t="s">
        <v>97</v>
      </c>
      <c r="U111" s="3"/>
      <c r="V111" s="3" t="s">
        <v>67</v>
      </c>
      <c r="W111" s="3" t="s">
        <v>68</v>
      </c>
      <c r="X111" s="3" t="s">
        <v>69</v>
      </c>
      <c r="Y111" s="3" t="s">
        <v>1179</v>
      </c>
      <c r="Z111" s="3" t="s">
        <v>210</v>
      </c>
      <c r="AA111" s="3" t="s">
        <v>1164</v>
      </c>
      <c r="AB111" s="3" t="s">
        <v>1165</v>
      </c>
      <c r="AC111" s="3" t="s">
        <v>1180</v>
      </c>
      <c r="AD111" s="3" t="s">
        <v>243</v>
      </c>
      <c r="AE111" s="7" t="str">
        <f>HYPERLINK("https://static.wenjuan.pub/6448a247d0af58d925dffb12/upload_file/234-Q30-16832556264...-362037.jpg?e=1683388971&amp;token=-S3u1w3JrmFKSFNKh6j5JQkPKMGLqf-aPDDdDxY6:p5IfoCa3R5Q5F2pjEePuSaO4wzk=","1683255626447.jpg")</f>
        <v>1683255626447.jpg</v>
      </c>
    </row>
    <row r="112" s="1" customFormat="1" spans="1:31">
      <c r="A112" s="2">
        <v>111</v>
      </c>
      <c r="B112" s="3" t="s">
        <v>1181</v>
      </c>
      <c r="C112" s="3" t="s">
        <v>51</v>
      </c>
      <c r="D112" s="3" t="s">
        <v>215</v>
      </c>
      <c r="E112" s="3" t="s">
        <v>1155</v>
      </c>
      <c r="F112" s="3" t="s">
        <v>1182</v>
      </c>
      <c r="G112" s="3" t="s">
        <v>1183</v>
      </c>
      <c r="H112" s="3" t="s">
        <v>56</v>
      </c>
      <c r="I112" s="3" t="s">
        <v>57</v>
      </c>
      <c r="J112" s="3" t="s">
        <v>219</v>
      </c>
      <c r="K112" s="3" t="s">
        <v>694</v>
      </c>
      <c r="L112" s="3" t="s">
        <v>1169</v>
      </c>
      <c r="M112" s="3" t="s">
        <v>59</v>
      </c>
      <c r="N112" s="3" t="s">
        <v>1184</v>
      </c>
      <c r="O112" s="3"/>
      <c r="P112" s="3" t="s">
        <v>1185</v>
      </c>
      <c r="Q112" s="3" t="s">
        <v>62</v>
      </c>
      <c r="R112" s="3" t="s">
        <v>63</v>
      </c>
      <c r="S112" s="3" t="s">
        <v>64</v>
      </c>
      <c r="T112" s="3" t="s">
        <v>97</v>
      </c>
      <c r="U112" s="3"/>
      <c r="V112" s="3" t="s">
        <v>67</v>
      </c>
      <c r="W112" s="3" t="s">
        <v>68</v>
      </c>
      <c r="X112" s="3" t="s">
        <v>69</v>
      </c>
      <c r="Y112" s="3" t="s">
        <v>1186</v>
      </c>
      <c r="Z112" s="3" t="s">
        <v>210</v>
      </c>
      <c r="AA112" s="3" t="s">
        <v>1164</v>
      </c>
      <c r="AB112" s="3" t="s">
        <v>1165</v>
      </c>
      <c r="AC112" s="3" t="s">
        <v>1187</v>
      </c>
      <c r="AD112" s="3" t="s">
        <v>243</v>
      </c>
      <c r="AE112" s="7" t="str">
        <f>HYPERLINK("https://static.wenjuan.pub/6448a247d0af58d925dffb12/upload_file/275-Q30-16832568173...-828896.jpg?e=1683388971&amp;token=-S3u1w3JrmFKSFNKh6j5JQkPKMGLqf-aPDDdDxY6:5rp9ifYxRvkdvO0knAJuXbBPzOk=","1683256817367.jpg")</f>
        <v>1683256817367.jpg</v>
      </c>
    </row>
    <row r="113" s="1" customFormat="1" spans="1:31">
      <c r="A113" s="2">
        <v>112</v>
      </c>
      <c r="B113" s="3" t="s">
        <v>1188</v>
      </c>
      <c r="C113" s="3" t="s">
        <v>51</v>
      </c>
      <c r="D113" s="3" t="s">
        <v>215</v>
      </c>
      <c r="E113" s="3" t="s">
        <v>1155</v>
      </c>
      <c r="F113" s="3" t="s">
        <v>1189</v>
      </c>
      <c r="G113" s="3" t="s">
        <v>1190</v>
      </c>
      <c r="H113" s="3" t="s">
        <v>146</v>
      </c>
      <c r="I113" s="3" t="s">
        <v>57</v>
      </c>
      <c r="J113" s="3" t="s">
        <v>231</v>
      </c>
      <c r="K113" s="3" t="s">
        <v>1191</v>
      </c>
      <c r="L113" s="3" t="s">
        <v>1169</v>
      </c>
      <c r="M113" s="3" t="s">
        <v>81</v>
      </c>
      <c r="N113" s="3" t="s">
        <v>1192</v>
      </c>
      <c r="O113" s="3"/>
      <c r="P113" s="3" t="s">
        <v>1193</v>
      </c>
      <c r="Q113" s="3" t="s">
        <v>62</v>
      </c>
      <c r="R113" s="3" t="s">
        <v>1194</v>
      </c>
      <c r="S113" s="3" t="s">
        <v>64</v>
      </c>
      <c r="T113" s="3" t="s">
        <v>97</v>
      </c>
      <c r="U113" s="3"/>
      <c r="V113" s="3" t="s">
        <v>562</v>
      </c>
      <c r="W113" s="3" t="s">
        <v>68</v>
      </c>
      <c r="X113" s="3" t="s">
        <v>69</v>
      </c>
      <c r="Y113" s="3" t="s">
        <v>1195</v>
      </c>
      <c r="Z113" s="3" t="s">
        <v>210</v>
      </c>
      <c r="AA113" s="3" t="s">
        <v>1164</v>
      </c>
      <c r="AB113" s="3" t="s">
        <v>1165</v>
      </c>
      <c r="AC113" s="3" t="s">
        <v>1196</v>
      </c>
      <c r="AD113" s="3" t="s">
        <v>243</v>
      </c>
      <c r="AE113" s="7" t="str">
        <f>HYPERLINK("https://static.wenjuan.pub/6448a247d0af58d925dffb12/upload_file/316-Q30-16832578534...-135403.jpg?e=1683388971&amp;token=-S3u1w3JrmFKSFNKh6j5JQkPKMGLqf-aPDDdDxY6:QF_XkVp3NdSazYJAyAFqStjJa38=","1683257853479.jpg")</f>
        <v>1683257853479.jpg</v>
      </c>
    </row>
    <row r="114" s="1" customFormat="1" spans="1:31">
      <c r="A114" s="2">
        <v>113</v>
      </c>
      <c r="B114" s="3" t="s">
        <v>1197</v>
      </c>
      <c r="C114" s="3" t="s">
        <v>51</v>
      </c>
      <c r="D114" s="3" t="s">
        <v>215</v>
      </c>
      <c r="E114" s="3" t="s">
        <v>1155</v>
      </c>
      <c r="F114" s="3" t="s">
        <v>1198</v>
      </c>
      <c r="G114" s="3" t="s">
        <v>1199</v>
      </c>
      <c r="H114" s="3" t="s">
        <v>56</v>
      </c>
      <c r="I114" s="3" t="s">
        <v>57</v>
      </c>
      <c r="J114" s="3" t="s">
        <v>219</v>
      </c>
      <c r="K114" s="3" t="s">
        <v>220</v>
      </c>
      <c r="L114" s="3" t="s">
        <v>1169</v>
      </c>
      <c r="M114" s="3" t="s">
        <v>59</v>
      </c>
      <c r="N114" s="3" t="s">
        <v>1200</v>
      </c>
      <c r="O114" s="3"/>
      <c r="P114" s="3" t="s">
        <v>1185</v>
      </c>
      <c r="Q114" s="3" t="s">
        <v>62</v>
      </c>
      <c r="R114" s="3" t="s">
        <v>63</v>
      </c>
      <c r="S114" s="3" t="s">
        <v>64</v>
      </c>
      <c r="T114" s="3" t="s">
        <v>97</v>
      </c>
      <c r="U114" s="3"/>
      <c r="V114" s="3" t="s">
        <v>67</v>
      </c>
      <c r="W114" s="3" t="s">
        <v>68</v>
      </c>
      <c r="X114" s="3" t="s">
        <v>69</v>
      </c>
      <c r="Y114" s="3" t="s">
        <v>1199</v>
      </c>
      <c r="Z114" s="3" t="s">
        <v>210</v>
      </c>
      <c r="AA114" s="3" t="s">
        <v>1164</v>
      </c>
      <c r="AB114" s="3" t="s">
        <v>1165</v>
      </c>
      <c r="AC114" s="3" t="s">
        <v>1201</v>
      </c>
      <c r="AD114" s="3" t="s">
        <v>243</v>
      </c>
      <c r="AE114" s="7" t="str">
        <f>HYPERLINK("https://static.wenjuan.pub/6448a247d0af58d925dffb12/upload_file/381-Q30-image-709921.jpg?e=1683388971&amp;token=-S3u1w3JrmFKSFNKh6j5JQkPKMGLqf-aPDDdDxY6:pkg8ibLeCMq7h-5hOQgIk8ozuHs=","image.jpg")</f>
        <v>image.jpg</v>
      </c>
    </row>
    <row r="115" s="1" customFormat="1" spans="1:31">
      <c r="A115" s="2">
        <v>114</v>
      </c>
      <c r="B115" s="3" t="s">
        <v>1202</v>
      </c>
      <c r="C115" s="3" t="s">
        <v>51</v>
      </c>
      <c r="D115" s="3" t="s">
        <v>215</v>
      </c>
      <c r="E115" s="3" t="s">
        <v>1155</v>
      </c>
      <c r="F115" s="3" t="s">
        <v>1203</v>
      </c>
      <c r="G115" s="3" t="s">
        <v>1204</v>
      </c>
      <c r="H115" s="3" t="s">
        <v>56</v>
      </c>
      <c r="I115" s="3" t="s">
        <v>57</v>
      </c>
      <c r="J115" s="3" t="s">
        <v>231</v>
      </c>
      <c r="K115" s="3" t="s">
        <v>1128</v>
      </c>
      <c r="L115" s="3" t="s">
        <v>1169</v>
      </c>
      <c r="M115" s="3" t="s">
        <v>1205</v>
      </c>
      <c r="N115" s="3" t="s">
        <v>1205</v>
      </c>
      <c r="O115" s="3"/>
      <c r="P115" s="3" t="s">
        <v>1206</v>
      </c>
      <c r="Q115" s="3" t="s">
        <v>62</v>
      </c>
      <c r="R115" s="3" t="s">
        <v>784</v>
      </c>
      <c r="S115" s="3" t="s">
        <v>64</v>
      </c>
      <c r="T115" s="3" t="s">
        <v>97</v>
      </c>
      <c r="U115" s="3"/>
      <c r="V115" s="3" t="s">
        <v>562</v>
      </c>
      <c r="W115" s="3" t="s">
        <v>339</v>
      </c>
      <c r="X115" s="3" t="s">
        <v>69</v>
      </c>
      <c r="Y115" s="3" t="s">
        <v>1207</v>
      </c>
      <c r="Z115" s="3" t="s">
        <v>210</v>
      </c>
      <c r="AA115" s="3" t="s">
        <v>1164</v>
      </c>
      <c r="AB115" s="3" t="s">
        <v>1165</v>
      </c>
      <c r="AC115" s="3" t="s">
        <v>1208</v>
      </c>
      <c r="AD115" s="3" t="s">
        <v>243</v>
      </c>
      <c r="AE115" s="7" t="str">
        <f>HYPERLINK("https://static.wenjuan.pub/6448a247d0af58d925dffb12/upload_file/627-Q30-16832726168...-761343.jpg?e=1683388971&amp;token=-S3u1w3JrmFKSFNKh6j5JQkPKMGLqf-aPDDdDxY6:1tqInJEO_uSd3nDKEOk_7DLQ_Sg=","1683272616862.jpg")</f>
        <v>1683272616862.jpg</v>
      </c>
    </row>
    <row r="116" s="1" customFormat="1" spans="1:31">
      <c r="A116" s="2">
        <v>115</v>
      </c>
      <c r="B116" s="3" t="s">
        <v>1209</v>
      </c>
      <c r="C116" s="3" t="s">
        <v>51</v>
      </c>
      <c r="D116" s="3" t="s">
        <v>1013</v>
      </c>
      <c r="E116" s="3" t="s">
        <v>1155</v>
      </c>
      <c r="F116" s="3" t="s">
        <v>1210</v>
      </c>
      <c r="G116" s="3" t="s">
        <v>1211</v>
      </c>
      <c r="H116" s="3" t="s">
        <v>56</v>
      </c>
      <c r="I116" s="3" t="s">
        <v>57</v>
      </c>
      <c r="J116" s="3" t="s">
        <v>264</v>
      </c>
      <c r="K116" s="3" t="s">
        <v>719</v>
      </c>
      <c r="L116" s="3" t="s">
        <v>1169</v>
      </c>
      <c r="M116" s="3" t="s">
        <v>81</v>
      </c>
      <c r="N116" s="3" t="s">
        <v>1212</v>
      </c>
      <c r="O116" s="3"/>
      <c r="P116" s="3" t="s">
        <v>292</v>
      </c>
      <c r="Q116" s="3" t="s">
        <v>62</v>
      </c>
      <c r="R116" s="3" t="s">
        <v>112</v>
      </c>
      <c r="S116" s="3" t="s">
        <v>64</v>
      </c>
      <c r="T116" s="3" t="s">
        <v>97</v>
      </c>
      <c r="U116" s="3"/>
      <c r="V116" s="3" t="s">
        <v>67</v>
      </c>
      <c r="W116" s="3" t="s">
        <v>68</v>
      </c>
      <c r="X116" s="3" t="s">
        <v>69</v>
      </c>
      <c r="Y116" s="3" t="s">
        <v>1213</v>
      </c>
      <c r="Z116" s="3" t="s">
        <v>210</v>
      </c>
      <c r="AA116" s="3" t="s">
        <v>1214</v>
      </c>
      <c r="AB116" s="3" t="s">
        <v>1215</v>
      </c>
      <c r="AC116" s="3" t="s">
        <v>1216</v>
      </c>
      <c r="AD116" s="3" t="s">
        <v>243</v>
      </c>
      <c r="AE116" s="7" t="str">
        <f>HYPERLINK("https://static.wenjuan.pub/6448a247d0af58d925dffb12/upload_file/23-Q30-16832480537...-469683.jpg?e=1683388971&amp;token=-S3u1w3JrmFKSFNKh6j5JQkPKMGLqf-aPDDdDxY6:Yp9QOoj2S579rz9kUfWp4IeUyp4=","1683248053753.jpg")</f>
        <v>1683248053753.jpg</v>
      </c>
    </row>
    <row r="117" s="1" customFormat="1" spans="1:31">
      <c r="A117" s="2">
        <v>116</v>
      </c>
      <c r="B117" s="3" t="s">
        <v>1217</v>
      </c>
      <c r="C117" s="3" t="s">
        <v>51</v>
      </c>
      <c r="D117" s="3" t="s">
        <v>1013</v>
      </c>
      <c r="E117" s="3" t="s">
        <v>1155</v>
      </c>
      <c r="F117" s="3" t="s">
        <v>1218</v>
      </c>
      <c r="G117" s="3" t="s">
        <v>1219</v>
      </c>
      <c r="H117" s="3" t="s">
        <v>56</v>
      </c>
      <c r="I117" s="3" t="s">
        <v>132</v>
      </c>
      <c r="J117" s="3" t="s">
        <v>264</v>
      </c>
      <c r="K117" s="3" t="s">
        <v>663</v>
      </c>
      <c r="L117" s="3" t="s">
        <v>1220</v>
      </c>
      <c r="M117" s="3" t="s">
        <v>81</v>
      </c>
      <c r="N117" s="3" t="s">
        <v>1221</v>
      </c>
      <c r="O117" s="3"/>
      <c r="P117" s="3" t="s">
        <v>1222</v>
      </c>
      <c r="Q117" s="3" t="s">
        <v>62</v>
      </c>
      <c r="R117" s="3" t="s">
        <v>884</v>
      </c>
      <c r="S117" s="3" t="s">
        <v>64</v>
      </c>
      <c r="T117" s="3" t="s">
        <v>65</v>
      </c>
      <c r="U117" s="3" t="s">
        <v>1223</v>
      </c>
      <c r="V117" s="3" t="s">
        <v>1162</v>
      </c>
      <c r="W117" s="3" t="s">
        <v>68</v>
      </c>
      <c r="X117" s="3" t="s">
        <v>69</v>
      </c>
      <c r="Y117" s="3" t="s">
        <v>1224</v>
      </c>
      <c r="Z117" s="3" t="s">
        <v>210</v>
      </c>
      <c r="AA117" s="3" t="s">
        <v>1214</v>
      </c>
      <c r="AB117" s="3" t="s">
        <v>1215</v>
      </c>
      <c r="AC117" s="3" t="s">
        <v>1225</v>
      </c>
      <c r="AD117" s="3" t="s">
        <v>243</v>
      </c>
      <c r="AE117" s="7" t="str">
        <f>HYPERLINK("https://static.wenjuan.pub/6448a247d0af58d925dffb12/upload_file/116-Q30-16832515044...-211844.jpg?e=1683388971&amp;token=-S3u1w3JrmFKSFNKh6j5JQkPKMGLqf-aPDDdDxY6:ba9naBfDS3r4MkGARb71dmpeB2Q=","1683251504409.jpg")</f>
        <v>1683251504409.jpg</v>
      </c>
    </row>
    <row r="118" s="1" customFormat="1" spans="1:31">
      <c r="A118" s="2">
        <v>117</v>
      </c>
      <c r="B118" s="3" t="s">
        <v>1226</v>
      </c>
      <c r="C118" s="3" t="s">
        <v>51</v>
      </c>
      <c r="D118" s="3" t="s">
        <v>1013</v>
      </c>
      <c r="E118" s="3" t="s">
        <v>1155</v>
      </c>
      <c r="F118" s="3" t="s">
        <v>1227</v>
      </c>
      <c r="G118" s="3" t="s">
        <v>1228</v>
      </c>
      <c r="H118" s="3" t="s">
        <v>56</v>
      </c>
      <c r="I118" s="3" t="s">
        <v>57</v>
      </c>
      <c r="J118" s="3" t="s">
        <v>693</v>
      </c>
      <c r="K118" s="3" t="s">
        <v>719</v>
      </c>
      <c r="L118" s="3" t="s">
        <v>1220</v>
      </c>
      <c r="M118" s="3" t="s">
        <v>81</v>
      </c>
      <c r="N118" s="3" t="s">
        <v>1229</v>
      </c>
      <c r="O118" s="3"/>
      <c r="P118" s="3" t="s">
        <v>1075</v>
      </c>
      <c r="Q118" s="3" t="s">
        <v>62</v>
      </c>
      <c r="R118" s="3" t="s">
        <v>63</v>
      </c>
      <c r="S118" s="3" t="s">
        <v>64</v>
      </c>
      <c r="T118" s="3" t="s">
        <v>97</v>
      </c>
      <c r="U118" s="3"/>
      <c r="V118" s="3" t="s">
        <v>562</v>
      </c>
      <c r="W118" s="3" t="s">
        <v>68</v>
      </c>
      <c r="X118" s="3" t="s">
        <v>69</v>
      </c>
      <c r="Y118" s="3" t="s">
        <v>1230</v>
      </c>
      <c r="Z118" s="3" t="s">
        <v>210</v>
      </c>
      <c r="AA118" s="3" t="s">
        <v>1214</v>
      </c>
      <c r="AB118" s="3" t="s">
        <v>1215</v>
      </c>
      <c r="AC118" s="3" t="s">
        <v>1231</v>
      </c>
      <c r="AD118" s="3" t="s">
        <v>243</v>
      </c>
      <c r="AE118" s="7" t="str">
        <f>HYPERLINK("https://static.wenjuan.pub/6448a247d0af58d925dffb12/upload_file/128-Q30-16832520939...-435703.jpg?e=1683388971&amp;token=-S3u1w3JrmFKSFNKh6j5JQkPKMGLqf-aPDDdDxY6:63y8BjoOKh3iZS8DlpmT4vO_qYQ=","1683252093982.jpg")</f>
        <v>1683252093982.jpg</v>
      </c>
    </row>
    <row r="119" s="1" customFormat="1" spans="1:31">
      <c r="A119" s="2">
        <v>118</v>
      </c>
      <c r="B119" s="3" t="s">
        <v>1232</v>
      </c>
      <c r="C119" s="3" t="s">
        <v>51</v>
      </c>
      <c r="D119" s="3" t="s">
        <v>1013</v>
      </c>
      <c r="E119" s="3" t="s">
        <v>1155</v>
      </c>
      <c r="F119" s="3" t="s">
        <v>1233</v>
      </c>
      <c r="G119" s="3" t="s">
        <v>1234</v>
      </c>
      <c r="H119" s="3" t="s">
        <v>56</v>
      </c>
      <c r="I119" s="3" t="s">
        <v>57</v>
      </c>
      <c r="J119" s="3" t="s">
        <v>219</v>
      </c>
      <c r="K119" s="3" t="s">
        <v>220</v>
      </c>
      <c r="L119" s="3" t="s">
        <v>1169</v>
      </c>
      <c r="M119" s="3" t="s">
        <v>1235</v>
      </c>
      <c r="N119" s="3" t="s">
        <v>1236</v>
      </c>
      <c r="O119" s="3"/>
      <c r="P119" s="3" t="s">
        <v>195</v>
      </c>
      <c r="Q119" s="3" t="s">
        <v>62</v>
      </c>
      <c r="R119" s="3" t="s">
        <v>293</v>
      </c>
      <c r="S119" s="3" t="s">
        <v>64</v>
      </c>
      <c r="T119" s="3" t="s">
        <v>97</v>
      </c>
      <c r="U119" s="3"/>
      <c r="V119" s="3" t="s">
        <v>67</v>
      </c>
      <c r="W119" s="3" t="s">
        <v>68</v>
      </c>
      <c r="X119" s="3" t="s">
        <v>69</v>
      </c>
      <c r="Y119" s="3" t="s">
        <v>1237</v>
      </c>
      <c r="Z119" s="3" t="s">
        <v>210</v>
      </c>
      <c r="AA119" s="3" t="s">
        <v>1214</v>
      </c>
      <c r="AB119" s="3" t="s">
        <v>1215</v>
      </c>
      <c r="AC119" s="3" t="s">
        <v>1238</v>
      </c>
      <c r="AD119" s="3" t="s">
        <v>243</v>
      </c>
      <c r="AE119" s="7" t="str">
        <f>HYPERLINK("https://static.wenjuan.pub/6448a247d0af58d925dffb12/upload_file/400-Q30-16832603847...-150509.jpg?e=1683388971&amp;token=-S3u1w3JrmFKSFNKh6j5JQkPKMGLqf-aPDDdDxY6:NCZjjB9xhDP57mENhMMmeGyYHiM=","1683260384777.jpg")</f>
        <v>1683260384777.jpg</v>
      </c>
    </row>
    <row r="120" s="1" customFormat="1" spans="1:31">
      <c r="A120" s="2">
        <v>119</v>
      </c>
      <c r="B120" s="3" t="s">
        <v>1239</v>
      </c>
      <c r="C120" s="3" t="s">
        <v>51</v>
      </c>
      <c r="D120" s="3" t="s">
        <v>1013</v>
      </c>
      <c r="E120" s="3" t="s">
        <v>1155</v>
      </c>
      <c r="F120" s="3" t="s">
        <v>1240</v>
      </c>
      <c r="G120" s="3" t="s">
        <v>1241</v>
      </c>
      <c r="H120" s="3" t="s">
        <v>56</v>
      </c>
      <c r="I120" s="3" t="s">
        <v>57</v>
      </c>
      <c r="J120" s="3" t="s">
        <v>231</v>
      </c>
      <c r="K120" s="3" t="s">
        <v>663</v>
      </c>
      <c r="L120" s="3" t="s">
        <v>1169</v>
      </c>
      <c r="M120" s="3" t="s">
        <v>1242</v>
      </c>
      <c r="N120" s="3" t="s">
        <v>1243</v>
      </c>
      <c r="O120" s="3"/>
      <c r="P120" s="3" t="s">
        <v>1244</v>
      </c>
      <c r="Q120" s="3" t="s">
        <v>62</v>
      </c>
      <c r="R120" s="3" t="s">
        <v>63</v>
      </c>
      <c r="S120" s="3" t="s">
        <v>64</v>
      </c>
      <c r="T120" s="3" t="s">
        <v>97</v>
      </c>
      <c r="U120" s="3"/>
      <c r="V120" s="3" t="s">
        <v>67</v>
      </c>
      <c r="W120" s="3" t="s">
        <v>68</v>
      </c>
      <c r="X120" s="3" t="s">
        <v>69</v>
      </c>
      <c r="Y120" s="3" t="s">
        <v>1245</v>
      </c>
      <c r="Z120" s="3" t="s">
        <v>210</v>
      </c>
      <c r="AA120" s="3" t="s">
        <v>1214</v>
      </c>
      <c r="AB120" s="3" t="s">
        <v>1215</v>
      </c>
      <c r="AC120" s="3" t="s">
        <v>1246</v>
      </c>
      <c r="AD120" s="3" t="s">
        <v>243</v>
      </c>
      <c r="AE120" s="7" t="str">
        <f>HYPERLINK("https://static.wenjuan.pub/6448a247d0af58d925dffb12/upload_file/405-Q30-16832604452...-298013.jpg?e=1683388971&amp;token=-S3u1w3JrmFKSFNKh6j5JQkPKMGLqf-aPDDdDxY6:JbFZu_MijJ9CuPtucjqccvhxfe0=","1683260445257.jpg")</f>
        <v>1683260445257.jpg</v>
      </c>
    </row>
    <row r="121" s="1" customFormat="1" spans="1:31">
      <c r="A121" s="2">
        <v>120</v>
      </c>
      <c r="B121" s="3" t="s">
        <v>1247</v>
      </c>
      <c r="C121" s="3" t="s">
        <v>51</v>
      </c>
      <c r="D121" s="3" t="s">
        <v>1013</v>
      </c>
      <c r="E121" s="3" t="s">
        <v>1155</v>
      </c>
      <c r="F121" s="3" t="s">
        <v>1248</v>
      </c>
      <c r="G121" s="3" t="s">
        <v>1249</v>
      </c>
      <c r="H121" s="3" t="s">
        <v>56</v>
      </c>
      <c r="I121" s="3" t="s">
        <v>132</v>
      </c>
      <c r="J121" s="3" t="s">
        <v>693</v>
      </c>
      <c r="K121" s="3" t="s">
        <v>694</v>
      </c>
      <c r="L121" s="3" t="s">
        <v>1220</v>
      </c>
      <c r="M121" s="3" t="s">
        <v>81</v>
      </c>
      <c r="N121" s="3" t="s">
        <v>1250</v>
      </c>
      <c r="O121" s="3"/>
      <c r="P121" s="3" t="s">
        <v>1251</v>
      </c>
      <c r="Q121" s="3" t="s">
        <v>62</v>
      </c>
      <c r="R121" s="3" t="s">
        <v>1252</v>
      </c>
      <c r="S121" s="3" t="s">
        <v>64</v>
      </c>
      <c r="T121" s="3" t="s">
        <v>65</v>
      </c>
      <c r="U121" s="3"/>
      <c r="V121" s="3" t="s">
        <v>562</v>
      </c>
      <c r="W121" s="3" t="s">
        <v>68</v>
      </c>
      <c r="X121" s="3" t="s">
        <v>69</v>
      </c>
      <c r="Y121" s="3" t="s">
        <v>1253</v>
      </c>
      <c r="Z121" s="3" t="s">
        <v>210</v>
      </c>
      <c r="AA121" s="3" t="s">
        <v>1214</v>
      </c>
      <c r="AB121" s="3" t="s">
        <v>1215</v>
      </c>
      <c r="AC121" s="3" t="s">
        <v>1254</v>
      </c>
      <c r="AD121" s="3" t="s">
        <v>243</v>
      </c>
      <c r="AE121" s="7" t="str">
        <f>HYPERLINK("https://static.wenjuan.pub/6448a247d0af58d925dffb12/upload_file/481-Q30-image-418504.jpg?e=1683388971&amp;token=-S3u1w3JrmFKSFNKh6j5JQkPKMGLqf-aPDDdDxY6:w2tKxVsb5s-kCvp0zEv-_U-Xm_o=","image.jpg")</f>
        <v>image.jpg</v>
      </c>
    </row>
    <row r="122" s="1" customFormat="1" spans="1:31">
      <c r="A122" s="2">
        <v>121</v>
      </c>
      <c r="B122" s="3" t="s">
        <v>1255</v>
      </c>
      <c r="C122" s="3" t="s">
        <v>51</v>
      </c>
      <c r="D122" s="3" t="s">
        <v>1013</v>
      </c>
      <c r="E122" s="3" t="s">
        <v>1155</v>
      </c>
      <c r="F122" s="3" t="s">
        <v>1256</v>
      </c>
      <c r="G122" s="3" t="s">
        <v>1257</v>
      </c>
      <c r="H122" s="3" t="s">
        <v>56</v>
      </c>
      <c r="I122" s="3" t="s">
        <v>57</v>
      </c>
      <c r="J122" s="3" t="s">
        <v>219</v>
      </c>
      <c r="K122" s="3" t="s">
        <v>719</v>
      </c>
      <c r="L122" s="3" t="s">
        <v>1169</v>
      </c>
      <c r="M122" s="3" t="s">
        <v>1258</v>
      </c>
      <c r="N122" s="3" t="s">
        <v>1259</v>
      </c>
      <c r="O122" s="3"/>
      <c r="P122" s="3" t="s">
        <v>1260</v>
      </c>
      <c r="Q122" s="3" t="s">
        <v>62</v>
      </c>
      <c r="R122" s="3" t="s">
        <v>63</v>
      </c>
      <c r="S122" s="3" t="s">
        <v>64</v>
      </c>
      <c r="T122" s="3" t="s">
        <v>97</v>
      </c>
      <c r="U122" s="3"/>
      <c r="V122" s="3" t="s">
        <v>67</v>
      </c>
      <c r="W122" s="3" t="s">
        <v>68</v>
      </c>
      <c r="X122" s="3" t="s">
        <v>69</v>
      </c>
      <c r="Y122" s="3" t="s">
        <v>1261</v>
      </c>
      <c r="Z122" s="3" t="s">
        <v>210</v>
      </c>
      <c r="AA122" s="3" t="s">
        <v>1214</v>
      </c>
      <c r="AB122" s="3" t="s">
        <v>1215</v>
      </c>
      <c r="AC122" s="3" t="s">
        <v>1262</v>
      </c>
      <c r="AD122" s="3" t="s">
        <v>243</v>
      </c>
      <c r="AE122" s="7" t="str">
        <f>HYPERLINK("https://static.wenjuan.pub/6448a247d0af58d925dffb12/upload_file/505-Q30-IMG_2023050...-948351.jpg?e=1683388971&amp;token=-S3u1w3JrmFKSFNKh6j5JQkPKMGLqf-aPDDdDxY6:O9TKBlne4990PLHveFIR_ijVcAY=","IMG_20230505_135505.jpg")</f>
        <v>IMG_20230505_135505.jpg</v>
      </c>
    </row>
    <row r="123" s="1" customFormat="1" spans="1:31">
      <c r="A123" s="2">
        <v>122</v>
      </c>
      <c r="B123" s="3" t="s">
        <v>1263</v>
      </c>
      <c r="C123" s="3" t="s">
        <v>51</v>
      </c>
      <c r="D123" s="3" t="s">
        <v>1013</v>
      </c>
      <c r="E123" s="3" t="s">
        <v>1155</v>
      </c>
      <c r="F123" s="3" t="s">
        <v>1264</v>
      </c>
      <c r="G123" s="3" t="s">
        <v>1265</v>
      </c>
      <c r="H123" s="3" t="s">
        <v>56</v>
      </c>
      <c r="I123" s="3" t="s">
        <v>57</v>
      </c>
      <c r="J123" s="3" t="s">
        <v>693</v>
      </c>
      <c r="K123" s="3" t="s">
        <v>663</v>
      </c>
      <c r="L123" s="3" t="s">
        <v>1266</v>
      </c>
      <c r="M123" s="3" t="s">
        <v>81</v>
      </c>
      <c r="N123" s="3" t="s">
        <v>1267</v>
      </c>
      <c r="O123" s="3"/>
      <c r="P123" s="3" t="s">
        <v>195</v>
      </c>
      <c r="Q123" s="3" t="s">
        <v>62</v>
      </c>
      <c r="R123" s="3" t="s">
        <v>293</v>
      </c>
      <c r="S123" s="3" t="s">
        <v>64</v>
      </c>
      <c r="T123" s="3" t="s">
        <v>97</v>
      </c>
      <c r="U123" s="3"/>
      <c r="V123" s="3" t="s">
        <v>67</v>
      </c>
      <c r="W123" s="3" t="s">
        <v>68</v>
      </c>
      <c r="X123" s="3" t="s">
        <v>69</v>
      </c>
      <c r="Y123" s="3" t="s">
        <v>1268</v>
      </c>
      <c r="Z123" s="3" t="s">
        <v>210</v>
      </c>
      <c r="AA123" s="3" t="s">
        <v>1214</v>
      </c>
      <c r="AB123" s="3" t="s">
        <v>1215</v>
      </c>
      <c r="AC123" s="3" t="s">
        <v>1269</v>
      </c>
      <c r="AD123" s="3" t="s">
        <v>243</v>
      </c>
      <c r="AE123" s="7" t="str">
        <f>HYPERLINK("https://static.wenjuan.pub/6448a247d0af58d925dffb12/upload_file/516-Q30-16832669303...-407586.jpg?e=1683388971&amp;token=-S3u1w3JrmFKSFNKh6j5JQkPKMGLqf-aPDDdDxY6:xhjXa40BEECqzkIamyJJ-KdZZDo=","1683266930354.jpg")</f>
        <v>1683266930354.jpg</v>
      </c>
    </row>
    <row r="124" s="1" customFormat="1" spans="1:31">
      <c r="A124" s="2">
        <v>123</v>
      </c>
      <c r="B124" s="3" t="s">
        <v>1270</v>
      </c>
      <c r="C124" s="3" t="s">
        <v>51</v>
      </c>
      <c r="D124" s="3" t="s">
        <v>1013</v>
      </c>
      <c r="E124" s="3" t="s">
        <v>1155</v>
      </c>
      <c r="F124" s="3" t="s">
        <v>1271</v>
      </c>
      <c r="G124" s="3" t="s">
        <v>1272</v>
      </c>
      <c r="H124" s="3" t="s">
        <v>56</v>
      </c>
      <c r="I124" s="3" t="s">
        <v>57</v>
      </c>
      <c r="J124" s="3" t="s">
        <v>231</v>
      </c>
      <c r="K124" s="3" t="s">
        <v>694</v>
      </c>
      <c r="L124" s="3" t="s">
        <v>1169</v>
      </c>
      <c r="M124" s="3" t="s">
        <v>1242</v>
      </c>
      <c r="N124" s="3" t="s">
        <v>1273</v>
      </c>
      <c r="O124" s="3"/>
      <c r="P124" s="3" t="s">
        <v>83</v>
      </c>
      <c r="Q124" s="3" t="s">
        <v>62</v>
      </c>
      <c r="R124" s="3" t="s">
        <v>457</v>
      </c>
      <c r="S124" s="3" t="s">
        <v>64</v>
      </c>
      <c r="T124" s="3" t="s">
        <v>97</v>
      </c>
      <c r="U124" s="3"/>
      <c r="V124" s="3" t="s">
        <v>1274</v>
      </c>
      <c r="W124" s="3" t="s">
        <v>68</v>
      </c>
      <c r="X124" s="3" t="s">
        <v>69</v>
      </c>
      <c r="Y124" s="3" t="s">
        <v>1275</v>
      </c>
      <c r="Z124" s="3" t="s">
        <v>210</v>
      </c>
      <c r="AA124" s="3" t="s">
        <v>1214</v>
      </c>
      <c r="AB124" s="3" t="s">
        <v>1215</v>
      </c>
      <c r="AC124" s="3" t="s">
        <v>1276</v>
      </c>
      <c r="AD124" s="3" t="s">
        <v>243</v>
      </c>
      <c r="AE124" s="7" t="str">
        <f>HYPERLINK("https://static.wenjuan.pub/6448a247d0af58d925dffb12/upload_file/539-Q30-image-364698.jpg?e=1683388971&amp;token=-S3u1w3JrmFKSFNKh6j5JQkPKMGLqf-aPDDdDxY6:EZyTP4MlVtLyZABOUkyj0fZjrMk=","image.jpg")</f>
        <v>image.jpg</v>
      </c>
    </row>
    <row r="125" s="1" customFormat="1" spans="1:31">
      <c r="A125" s="2">
        <v>124</v>
      </c>
      <c r="B125" s="3" t="s">
        <v>1277</v>
      </c>
      <c r="C125" s="3" t="s">
        <v>142</v>
      </c>
      <c r="D125" s="3" t="s">
        <v>1013</v>
      </c>
      <c r="E125" s="3" t="s">
        <v>1155</v>
      </c>
      <c r="F125" s="3" t="s">
        <v>1278</v>
      </c>
      <c r="G125" s="3" t="s">
        <v>1279</v>
      </c>
      <c r="H125" s="3" t="s">
        <v>56</v>
      </c>
      <c r="I125" s="3" t="s">
        <v>57</v>
      </c>
      <c r="J125" s="3" t="s">
        <v>231</v>
      </c>
      <c r="K125" s="3" t="s">
        <v>694</v>
      </c>
      <c r="L125" s="3" t="s">
        <v>1169</v>
      </c>
      <c r="M125" s="3" t="s">
        <v>683</v>
      </c>
      <c r="N125" s="3" t="s">
        <v>1280</v>
      </c>
      <c r="O125" s="3"/>
      <c r="P125" s="3" t="s">
        <v>361</v>
      </c>
      <c r="Q125" s="3" t="s">
        <v>62</v>
      </c>
      <c r="R125" s="3" t="s">
        <v>1281</v>
      </c>
      <c r="S125" s="3" t="s">
        <v>64</v>
      </c>
      <c r="T125" s="3" t="s">
        <v>97</v>
      </c>
      <c r="U125" s="3"/>
      <c r="V125" s="3" t="s">
        <v>67</v>
      </c>
      <c r="W125" s="3" t="s">
        <v>99</v>
      </c>
      <c r="X125" s="3" t="s">
        <v>69</v>
      </c>
      <c r="Y125" s="3" t="s">
        <v>1282</v>
      </c>
      <c r="Z125" s="3" t="s">
        <v>210</v>
      </c>
      <c r="AA125" s="3" t="s">
        <v>1214</v>
      </c>
      <c r="AB125" s="3" t="s">
        <v>1215</v>
      </c>
      <c r="AC125" s="3" t="s">
        <v>1283</v>
      </c>
      <c r="AD125" s="3" t="s">
        <v>243</v>
      </c>
      <c r="AE125" s="7" t="str">
        <f>HYPERLINK("https://static.wenjuan.pub/6448a247d0af58d925dffb12/upload_file/538-Q30-image-124534.jpg?e=1683388971&amp;token=-S3u1w3JrmFKSFNKh6j5JQkPKMGLqf-aPDDdDxY6:FRv8u70LBq2AsH3hdldvtPgQ_cU=","image.jpg")</f>
        <v>image.jpg</v>
      </c>
    </row>
    <row r="126" s="1" customFormat="1" spans="1:31">
      <c r="A126" s="2">
        <v>125</v>
      </c>
      <c r="B126" s="3" t="s">
        <v>1284</v>
      </c>
      <c r="C126" s="3" t="s">
        <v>51</v>
      </c>
      <c r="D126" s="3" t="s">
        <v>1013</v>
      </c>
      <c r="E126" s="3" t="s">
        <v>1155</v>
      </c>
      <c r="F126" s="3" t="s">
        <v>1285</v>
      </c>
      <c r="G126" s="3" t="s">
        <v>1286</v>
      </c>
      <c r="H126" s="3" t="s">
        <v>56</v>
      </c>
      <c r="I126" s="3" t="s">
        <v>57</v>
      </c>
      <c r="J126" s="3" t="s">
        <v>231</v>
      </c>
      <c r="K126" s="3" t="s">
        <v>694</v>
      </c>
      <c r="L126" s="3" t="s">
        <v>1169</v>
      </c>
      <c r="M126" s="3" t="s">
        <v>1287</v>
      </c>
      <c r="N126" s="3" t="s">
        <v>1287</v>
      </c>
      <c r="O126" s="3"/>
      <c r="P126" s="3" t="s">
        <v>1288</v>
      </c>
      <c r="Q126" s="3" t="s">
        <v>62</v>
      </c>
      <c r="R126" s="3" t="s">
        <v>63</v>
      </c>
      <c r="S126" s="3" t="s">
        <v>64</v>
      </c>
      <c r="T126" s="3" t="s">
        <v>65</v>
      </c>
      <c r="U126" s="3" t="s">
        <v>1289</v>
      </c>
      <c r="V126" s="3" t="s">
        <v>210</v>
      </c>
      <c r="W126" s="3" t="s">
        <v>68</v>
      </c>
      <c r="X126" s="3" t="s">
        <v>69</v>
      </c>
      <c r="Y126" s="3" t="s">
        <v>1286</v>
      </c>
      <c r="Z126" s="3" t="s">
        <v>210</v>
      </c>
      <c r="AA126" s="3" t="s">
        <v>1214</v>
      </c>
      <c r="AB126" s="3" t="s">
        <v>1215</v>
      </c>
      <c r="AC126" s="3" t="s">
        <v>1290</v>
      </c>
      <c r="AD126" s="3" t="s">
        <v>243</v>
      </c>
      <c r="AE126" s="7" t="str">
        <f>HYPERLINK("https://static.wenjuan.pub/6448a247d0af58d925dffb12/upload_file/609-Q30-16832716300...-892258.jpg?e=1683388971&amp;token=-S3u1w3JrmFKSFNKh6j5JQkPKMGLqf-aPDDdDxY6:RZm5j4ICQrCbxOjVSlG8JqaY99Q=","1683271630097.jpg")</f>
        <v>1683271630097.jpg</v>
      </c>
    </row>
    <row r="127" s="1" customFormat="1" spans="1:31">
      <c r="A127" s="2">
        <v>126</v>
      </c>
      <c r="B127" s="3" t="s">
        <v>1291</v>
      </c>
      <c r="C127" s="3" t="s">
        <v>51</v>
      </c>
      <c r="D127" s="3" t="s">
        <v>1013</v>
      </c>
      <c r="E127" s="3" t="s">
        <v>1155</v>
      </c>
      <c r="F127" s="3" t="s">
        <v>1292</v>
      </c>
      <c r="G127" s="3" t="s">
        <v>1293</v>
      </c>
      <c r="H127" s="3" t="s">
        <v>56</v>
      </c>
      <c r="I127" s="3" t="s">
        <v>57</v>
      </c>
      <c r="J127" s="3" t="s">
        <v>219</v>
      </c>
      <c r="K127" s="3" t="s">
        <v>694</v>
      </c>
      <c r="L127" s="3" t="s">
        <v>1169</v>
      </c>
      <c r="M127" s="3" t="s">
        <v>81</v>
      </c>
      <c r="N127" s="3" t="s">
        <v>1294</v>
      </c>
      <c r="O127" s="3"/>
      <c r="P127" s="3" t="s">
        <v>1295</v>
      </c>
      <c r="Q127" s="3" t="s">
        <v>62</v>
      </c>
      <c r="R127" s="3" t="s">
        <v>1296</v>
      </c>
      <c r="S127" s="3" t="s">
        <v>64</v>
      </c>
      <c r="T127" s="3" t="s">
        <v>97</v>
      </c>
      <c r="U127" s="3"/>
      <c r="V127" s="3" t="s">
        <v>562</v>
      </c>
      <c r="W127" s="3" t="s">
        <v>68</v>
      </c>
      <c r="X127" s="3" t="s">
        <v>69</v>
      </c>
      <c r="Y127" s="3" t="s">
        <v>1297</v>
      </c>
      <c r="Z127" s="3" t="s">
        <v>210</v>
      </c>
      <c r="AA127" s="3" t="s">
        <v>1214</v>
      </c>
      <c r="AB127" s="3" t="s">
        <v>1215</v>
      </c>
      <c r="AC127" s="3" t="s">
        <v>1298</v>
      </c>
      <c r="AD127" s="3" t="s">
        <v>243</v>
      </c>
      <c r="AE127" s="7" t="str">
        <f>HYPERLINK("https://static.wenjuan.pub/6448a247d0af58d925dffb12/upload_file/679-Q30-16832758581...-782471.jpg?e=1683388971&amp;token=-S3u1w3JrmFKSFNKh6j5JQkPKMGLqf-aPDDdDxY6:7q7xuZ8FJVDtSmLTFrKp2JU6sxY=","1683275858186.jpg")</f>
        <v>1683275858186.jpg</v>
      </c>
    </row>
    <row r="128" s="1" customFormat="1" spans="1:31">
      <c r="A128" s="2">
        <v>127</v>
      </c>
      <c r="B128" s="3" t="s">
        <v>1299</v>
      </c>
      <c r="C128" s="3" t="s">
        <v>142</v>
      </c>
      <c r="D128" s="3" t="s">
        <v>215</v>
      </c>
      <c r="E128" s="3" t="s">
        <v>1300</v>
      </c>
      <c r="F128" s="3" t="s">
        <v>1301</v>
      </c>
      <c r="G128" s="3" t="s">
        <v>1302</v>
      </c>
      <c r="H128" s="3" t="s">
        <v>56</v>
      </c>
      <c r="I128" s="3" t="s">
        <v>57</v>
      </c>
      <c r="J128" s="3" t="s">
        <v>278</v>
      </c>
      <c r="K128" s="3" t="s">
        <v>1303</v>
      </c>
      <c r="L128" s="3" t="s">
        <v>221</v>
      </c>
      <c r="M128" s="3" t="s">
        <v>827</v>
      </c>
      <c r="N128" s="3" t="s">
        <v>1304</v>
      </c>
      <c r="O128" s="3"/>
      <c r="P128" s="3" t="s">
        <v>292</v>
      </c>
      <c r="Q128" s="3" t="s">
        <v>62</v>
      </c>
      <c r="R128" s="3" t="s">
        <v>63</v>
      </c>
      <c r="S128" s="3" t="s">
        <v>64</v>
      </c>
      <c r="T128" s="3" t="s">
        <v>1305</v>
      </c>
      <c r="U128" s="3"/>
      <c r="V128" s="3" t="s">
        <v>67</v>
      </c>
      <c r="W128" s="3" t="s">
        <v>68</v>
      </c>
      <c r="X128" s="3" t="s">
        <v>69</v>
      </c>
      <c r="Y128" s="3" t="s">
        <v>1306</v>
      </c>
      <c r="Z128" s="3" t="s">
        <v>210</v>
      </c>
      <c r="AA128" s="3" t="s">
        <v>1307</v>
      </c>
      <c r="AB128" s="3" t="s">
        <v>224</v>
      </c>
      <c r="AC128" s="3" t="s">
        <v>1308</v>
      </c>
      <c r="AD128" s="3" t="s">
        <v>74</v>
      </c>
      <c r="AE128" s="7" t="str">
        <f>HYPERLINK("https://static.wenjuan.pub/6448a247d0af58d925dffb12/upload_file/50-Q30-image-382258.jpg?e=1683388971&amp;token=-S3u1w3JrmFKSFNKh6j5JQkPKMGLqf-aPDDdDxY6:buOG8obXxKvgQRTtJApOFEfyENs=","image.jpg")</f>
        <v>image.jpg</v>
      </c>
    </row>
    <row r="129" s="1" customFormat="1" spans="1:31">
      <c r="A129" s="2">
        <v>128</v>
      </c>
      <c r="B129" s="3" t="s">
        <v>1309</v>
      </c>
      <c r="C129" s="3" t="s">
        <v>51</v>
      </c>
      <c r="D129" s="3" t="s">
        <v>215</v>
      </c>
      <c r="E129" s="3" t="s">
        <v>1300</v>
      </c>
      <c r="F129" s="3" t="s">
        <v>1310</v>
      </c>
      <c r="G129" s="3" t="s">
        <v>1311</v>
      </c>
      <c r="H129" s="3" t="s">
        <v>56</v>
      </c>
      <c r="I129" s="3" t="s">
        <v>57</v>
      </c>
      <c r="J129" s="3" t="s">
        <v>1312</v>
      </c>
      <c r="K129" s="3" t="s">
        <v>1313</v>
      </c>
      <c r="L129" s="3" t="s">
        <v>1314</v>
      </c>
      <c r="M129" s="3" t="s">
        <v>81</v>
      </c>
      <c r="N129" s="3" t="s">
        <v>1315</v>
      </c>
      <c r="O129" s="3"/>
      <c r="P129" s="3" t="s">
        <v>83</v>
      </c>
      <c r="Q129" s="3" t="s">
        <v>62</v>
      </c>
      <c r="R129" s="3" t="s">
        <v>63</v>
      </c>
      <c r="S129" s="3" t="s">
        <v>64</v>
      </c>
      <c r="T129" s="3" t="s">
        <v>97</v>
      </c>
      <c r="U129" s="3" t="s">
        <v>1316</v>
      </c>
      <c r="V129" s="3" t="s">
        <v>1317</v>
      </c>
      <c r="W129" s="3" t="s">
        <v>68</v>
      </c>
      <c r="X129" s="3" t="s">
        <v>69</v>
      </c>
      <c r="Y129" s="3" t="s">
        <v>1318</v>
      </c>
      <c r="Z129" s="3" t="s">
        <v>210</v>
      </c>
      <c r="AA129" s="3" t="s">
        <v>1307</v>
      </c>
      <c r="AB129" s="3" t="s">
        <v>224</v>
      </c>
      <c r="AC129" s="3" t="s">
        <v>1319</v>
      </c>
      <c r="AD129" s="3" t="s">
        <v>74</v>
      </c>
      <c r="AE129" s="7" t="str">
        <f>HYPERLINK("https://static.wenjuan.pub/6448a247d0af58d925dffb12/upload_file/59-Q30-image-468408.jpg?e=1683388971&amp;token=-S3u1w3JrmFKSFNKh6j5JQkPKMGLqf-aPDDdDxY6:q_XHMqY_kdtYAF_Hprp9SIq2HMA=","image.jpg")</f>
        <v>image.jpg</v>
      </c>
    </row>
    <row r="130" s="1" customFormat="1" spans="1:31">
      <c r="A130" s="2">
        <v>129</v>
      </c>
      <c r="B130" s="3" t="s">
        <v>1320</v>
      </c>
      <c r="C130" s="3" t="s">
        <v>142</v>
      </c>
      <c r="D130" s="3" t="s">
        <v>215</v>
      </c>
      <c r="E130" s="3" t="s">
        <v>1300</v>
      </c>
      <c r="F130" s="3" t="s">
        <v>1321</v>
      </c>
      <c r="G130" s="3" t="s">
        <v>1322</v>
      </c>
      <c r="H130" s="3" t="s">
        <v>56</v>
      </c>
      <c r="I130" s="3" t="s">
        <v>57</v>
      </c>
      <c r="J130" s="3" t="s">
        <v>1323</v>
      </c>
      <c r="K130" s="3" t="s">
        <v>1324</v>
      </c>
      <c r="L130" s="3" t="s">
        <v>1325</v>
      </c>
      <c r="M130" s="3" t="s">
        <v>81</v>
      </c>
      <c r="N130" s="3" t="s">
        <v>1326</v>
      </c>
      <c r="O130" s="3"/>
      <c r="P130" s="3" t="s">
        <v>83</v>
      </c>
      <c r="Q130" s="3" t="s">
        <v>62</v>
      </c>
      <c r="R130" s="3" t="s">
        <v>1327</v>
      </c>
      <c r="S130" s="3" t="s">
        <v>64</v>
      </c>
      <c r="T130" s="3" t="s">
        <v>1328</v>
      </c>
      <c r="U130" s="3"/>
      <c r="V130" s="3" t="s">
        <v>210</v>
      </c>
      <c r="W130" s="3" t="s">
        <v>68</v>
      </c>
      <c r="X130" s="3" t="s">
        <v>69</v>
      </c>
      <c r="Y130" s="3" t="s">
        <v>1329</v>
      </c>
      <c r="Z130" s="3" t="s">
        <v>210</v>
      </c>
      <c r="AA130" s="3" t="s">
        <v>1307</v>
      </c>
      <c r="AB130" s="3" t="s">
        <v>224</v>
      </c>
      <c r="AC130" s="3" t="s">
        <v>1330</v>
      </c>
      <c r="AD130" s="3" t="s">
        <v>74</v>
      </c>
      <c r="AE130" s="7" t="str">
        <f>HYPERLINK("https://static.wenjuan.pub/6448a247d0af58d925dffb12/upload_file/79-Q30-image-960695.jpg?e=1683388971&amp;token=-S3u1w3JrmFKSFNKh6j5JQkPKMGLqf-aPDDdDxY6:H1CxcQEwqfSEryJlOjthQNLHwQ8=","image.jpg")</f>
        <v>image.jpg</v>
      </c>
    </row>
    <row r="131" s="1" customFormat="1" spans="1:31">
      <c r="A131" s="2">
        <v>130</v>
      </c>
      <c r="B131" s="3" t="s">
        <v>1331</v>
      </c>
      <c r="C131" s="3" t="s">
        <v>142</v>
      </c>
      <c r="D131" s="3" t="s">
        <v>215</v>
      </c>
      <c r="E131" s="3" t="s">
        <v>1300</v>
      </c>
      <c r="F131" s="3" t="s">
        <v>1332</v>
      </c>
      <c r="G131" s="3" t="s">
        <v>1333</v>
      </c>
      <c r="H131" s="3" t="s">
        <v>56</v>
      </c>
      <c r="I131" s="3" t="s">
        <v>57</v>
      </c>
      <c r="J131" s="3" t="s">
        <v>264</v>
      </c>
      <c r="K131" s="3" t="s">
        <v>1324</v>
      </c>
      <c r="L131" s="3" t="s">
        <v>1334</v>
      </c>
      <c r="M131" s="3" t="s">
        <v>81</v>
      </c>
      <c r="N131" s="3" t="s">
        <v>1335</v>
      </c>
      <c r="O131" s="3"/>
      <c r="P131" s="3" t="s">
        <v>1336</v>
      </c>
      <c r="Q131" s="3" t="s">
        <v>62</v>
      </c>
      <c r="R131" s="3" t="s">
        <v>63</v>
      </c>
      <c r="S131" s="3" t="s">
        <v>64</v>
      </c>
      <c r="T131" s="3" t="s">
        <v>97</v>
      </c>
      <c r="U131" s="3"/>
      <c r="V131" s="3" t="s">
        <v>67</v>
      </c>
      <c r="W131" s="3" t="s">
        <v>68</v>
      </c>
      <c r="X131" s="3" t="s">
        <v>69</v>
      </c>
      <c r="Y131" s="3" t="s">
        <v>1337</v>
      </c>
      <c r="Z131" s="3" t="s">
        <v>210</v>
      </c>
      <c r="AA131" s="3" t="s">
        <v>1307</v>
      </c>
      <c r="AB131" s="3" t="s">
        <v>224</v>
      </c>
      <c r="AC131" s="3" t="s">
        <v>1338</v>
      </c>
      <c r="AD131" s="3" t="s">
        <v>74</v>
      </c>
      <c r="AE131" s="7" t="str">
        <f>HYPERLINK("https://static.wenjuan.pub/6448a247d0af58d925dffb12/upload_file/91-Q30-image-404274.jpg?e=1683388971&amp;token=-S3u1w3JrmFKSFNKh6j5JQkPKMGLqf-aPDDdDxY6:9gntrCGuOiU21SebIxfrYhpHaW0=","image.jpg")</f>
        <v>image.jpg</v>
      </c>
    </row>
    <row r="132" s="1" customFormat="1" spans="1:31">
      <c r="A132" s="2">
        <v>131</v>
      </c>
      <c r="B132" s="3" t="s">
        <v>1339</v>
      </c>
      <c r="C132" s="3" t="s">
        <v>142</v>
      </c>
      <c r="D132" s="3" t="s">
        <v>215</v>
      </c>
      <c r="E132" s="3" t="s">
        <v>1300</v>
      </c>
      <c r="F132" s="3" t="s">
        <v>1340</v>
      </c>
      <c r="G132" s="3" t="s">
        <v>1341</v>
      </c>
      <c r="H132" s="3" t="s">
        <v>78</v>
      </c>
      <c r="I132" s="3" t="s">
        <v>57</v>
      </c>
      <c r="J132" s="3" t="s">
        <v>1342</v>
      </c>
      <c r="K132" s="3" t="s">
        <v>1303</v>
      </c>
      <c r="L132" s="3" t="s">
        <v>221</v>
      </c>
      <c r="M132" s="3" t="s">
        <v>1343</v>
      </c>
      <c r="N132" s="3" t="s">
        <v>1343</v>
      </c>
      <c r="O132" s="3"/>
      <c r="P132" s="3" t="s">
        <v>1344</v>
      </c>
      <c r="Q132" s="3" t="s">
        <v>62</v>
      </c>
      <c r="R132" s="3" t="s">
        <v>558</v>
      </c>
      <c r="S132" s="3" t="s">
        <v>64</v>
      </c>
      <c r="T132" s="3" t="s">
        <v>97</v>
      </c>
      <c r="U132" s="3"/>
      <c r="V132" s="3" t="s">
        <v>67</v>
      </c>
      <c r="W132" s="3" t="s">
        <v>68</v>
      </c>
      <c r="X132" s="3" t="s">
        <v>69</v>
      </c>
      <c r="Y132" s="3" t="s">
        <v>1345</v>
      </c>
      <c r="Z132" s="3" t="s">
        <v>210</v>
      </c>
      <c r="AA132" s="3" t="s">
        <v>1307</v>
      </c>
      <c r="AB132" s="3" t="s">
        <v>224</v>
      </c>
      <c r="AC132" s="3" t="s">
        <v>1346</v>
      </c>
      <c r="AD132" s="3" t="s">
        <v>74</v>
      </c>
      <c r="AE132" s="7" t="str">
        <f>HYPERLINK("https://static.wenjuan.pub/6448a247d0af58d925dffb12/upload_file/93-Q30-16832508157...-916596.jpg?e=1683388971&amp;token=-S3u1w3JrmFKSFNKh6j5JQkPKMGLqf-aPDDdDxY6:Kex22nlQYa37sEaF-qBg-rK7Uzw=","1683250815787.jpg")</f>
        <v>1683250815787.jpg</v>
      </c>
    </row>
    <row r="133" s="1" customFormat="1" spans="1:31">
      <c r="A133" s="2">
        <v>132</v>
      </c>
      <c r="B133" s="3" t="s">
        <v>1347</v>
      </c>
      <c r="C133" s="3" t="s">
        <v>51</v>
      </c>
      <c r="D133" s="3" t="s">
        <v>215</v>
      </c>
      <c r="E133" s="3" t="s">
        <v>1300</v>
      </c>
      <c r="F133" s="3" t="s">
        <v>1348</v>
      </c>
      <c r="G133" s="3" t="s">
        <v>1349</v>
      </c>
      <c r="H133" s="3" t="s">
        <v>146</v>
      </c>
      <c r="I133" s="3" t="s">
        <v>57</v>
      </c>
      <c r="J133" s="3" t="s">
        <v>1342</v>
      </c>
      <c r="K133" s="3" t="s">
        <v>1303</v>
      </c>
      <c r="L133" s="3" t="s">
        <v>221</v>
      </c>
      <c r="M133" s="3" t="s">
        <v>1350</v>
      </c>
      <c r="N133" s="3" t="s">
        <v>1351</v>
      </c>
      <c r="O133" s="3"/>
      <c r="P133" s="3" t="s">
        <v>1075</v>
      </c>
      <c r="Q133" s="3" t="s">
        <v>62</v>
      </c>
      <c r="R133" s="3" t="s">
        <v>63</v>
      </c>
      <c r="S133" s="3" t="s">
        <v>64</v>
      </c>
      <c r="T133" s="3" t="s">
        <v>97</v>
      </c>
      <c r="U133" s="3"/>
      <c r="V133" s="3" t="s">
        <v>1352</v>
      </c>
      <c r="W133" s="3" t="s">
        <v>339</v>
      </c>
      <c r="X133" s="3" t="s">
        <v>69</v>
      </c>
      <c r="Y133" s="3" t="s">
        <v>1341</v>
      </c>
      <c r="Z133" s="3" t="s">
        <v>210</v>
      </c>
      <c r="AA133" s="3" t="s">
        <v>1307</v>
      </c>
      <c r="AB133" s="3" t="s">
        <v>224</v>
      </c>
      <c r="AC133" s="3" t="s">
        <v>1353</v>
      </c>
      <c r="AD133" s="3" t="s">
        <v>74</v>
      </c>
      <c r="AE133" s="7" t="str">
        <f>HYPERLINK("https://static.wenjuan.pub/6448a247d0af58d925dffb12/upload_file/108-Q30-image-554035.jpg?e=1683388971&amp;token=-S3u1w3JrmFKSFNKh6j5JQkPKMGLqf-aPDDdDxY6:-6Tus7rwLeWzQOLKviPWIjtDeM4=","image.jpg")</f>
        <v>image.jpg</v>
      </c>
    </row>
    <row r="134" s="1" customFormat="1" spans="1:31">
      <c r="A134" s="2">
        <v>133</v>
      </c>
      <c r="B134" s="3" t="s">
        <v>1354</v>
      </c>
      <c r="C134" s="3" t="s">
        <v>51</v>
      </c>
      <c r="D134" s="3" t="s">
        <v>215</v>
      </c>
      <c r="E134" s="3" t="s">
        <v>1300</v>
      </c>
      <c r="F134" s="3" t="s">
        <v>1355</v>
      </c>
      <c r="G134" s="3" t="s">
        <v>1356</v>
      </c>
      <c r="H134" s="3" t="s">
        <v>146</v>
      </c>
      <c r="I134" s="3" t="s">
        <v>57</v>
      </c>
      <c r="J134" s="3" t="s">
        <v>1357</v>
      </c>
      <c r="K134" s="3" t="s">
        <v>1358</v>
      </c>
      <c r="L134" s="3" t="s">
        <v>221</v>
      </c>
      <c r="M134" s="3" t="s">
        <v>81</v>
      </c>
      <c r="N134" s="3" t="s">
        <v>1357</v>
      </c>
      <c r="O134" s="3"/>
      <c r="P134" s="3" t="s">
        <v>195</v>
      </c>
      <c r="Q134" s="3" t="s">
        <v>62</v>
      </c>
      <c r="R134" s="3" t="s">
        <v>63</v>
      </c>
      <c r="S134" s="3" t="s">
        <v>64</v>
      </c>
      <c r="T134" s="3" t="s">
        <v>97</v>
      </c>
      <c r="U134" s="3"/>
      <c r="V134" s="3" t="s">
        <v>67</v>
      </c>
      <c r="W134" s="3" t="s">
        <v>68</v>
      </c>
      <c r="X134" s="3" t="s">
        <v>69</v>
      </c>
      <c r="Y134" s="3" t="s">
        <v>1359</v>
      </c>
      <c r="Z134" s="3" t="s">
        <v>210</v>
      </c>
      <c r="AA134" s="3" t="s">
        <v>1307</v>
      </c>
      <c r="AB134" s="3" t="s">
        <v>224</v>
      </c>
      <c r="AC134" s="3" t="s">
        <v>1360</v>
      </c>
      <c r="AD134" s="3" t="s">
        <v>74</v>
      </c>
      <c r="AE134" s="7" t="str">
        <f>HYPERLINK("https://static.wenjuan.pub/6448a247d0af58d925dffb12/upload_file/103-Q30-image-807765.jpg?e=1683388971&amp;token=-S3u1w3JrmFKSFNKh6j5JQkPKMGLqf-aPDDdDxY6:WwF6haj9QTElA_ylz2b0mQzcAqg=","image.jpg")</f>
        <v>image.jpg</v>
      </c>
    </row>
    <row r="135" s="1" customFormat="1" spans="1:31">
      <c r="A135" s="2">
        <v>134</v>
      </c>
      <c r="B135" s="3" t="s">
        <v>1361</v>
      </c>
      <c r="C135" s="3" t="s">
        <v>51</v>
      </c>
      <c r="D135" s="3" t="s">
        <v>215</v>
      </c>
      <c r="E135" s="3" t="s">
        <v>1300</v>
      </c>
      <c r="F135" s="3" t="s">
        <v>1362</v>
      </c>
      <c r="G135" s="3" t="s">
        <v>1363</v>
      </c>
      <c r="H135" s="3" t="s">
        <v>146</v>
      </c>
      <c r="I135" s="3" t="s">
        <v>57</v>
      </c>
      <c r="J135" s="3" t="s">
        <v>1364</v>
      </c>
      <c r="K135" s="3" t="s">
        <v>220</v>
      </c>
      <c r="L135" s="3" t="s">
        <v>1325</v>
      </c>
      <c r="M135" s="3" t="s">
        <v>81</v>
      </c>
      <c r="N135" s="3" t="s">
        <v>1365</v>
      </c>
      <c r="O135" s="3"/>
      <c r="P135" s="3" t="s">
        <v>136</v>
      </c>
      <c r="Q135" s="3" t="s">
        <v>62</v>
      </c>
      <c r="R135" s="3" t="s">
        <v>1366</v>
      </c>
      <c r="S135" s="3" t="s">
        <v>64</v>
      </c>
      <c r="T135" s="3" t="s">
        <v>97</v>
      </c>
      <c r="U135" s="3"/>
      <c r="V135" s="3" t="s">
        <v>67</v>
      </c>
      <c r="W135" s="3" t="s">
        <v>99</v>
      </c>
      <c r="X135" s="3" t="s">
        <v>69</v>
      </c>
      <c r="Y135" s="3" t="s">
        <v>1367</v>
      </c>
      <c r="Z135" s="3" t="s">
        <v>210</v>
      </c>
      <c r="AA135" s="3" t="s">
        <v>1307</v>
      </c>
      <c r="AB135" s="3" t="s">
        <v>224</v>
      </c>
      <c r="AC135" s="3" t="s">
        <v>1368</v>
      </c>
      <c r="AD135" s="3" t="s">
        <v>74</v>
      </c>
      <c r="AE135" s="7" t="str">
        <f>HYPERLINK("https://static.wenjuan.pub/6448a247d0af58d925dffb12/upload_file/105-Q30-16832512978...-199051.jpg?e=1683388971&amp;token=-S3u1w3JrmFKSFNKh6j5JQkPKMGLqf-aPDDdDxY6:Z9CtCU0Kb1WgYPvKlsyr7RyDSdw=","1683251297821.jpg")</f>
        <v>1683251297821.jpg</v>
      </c>
    </row>
    <row r="136" s="1" customFormat="1" spans="1:31">
      <c r="A136" s="2">
        <v>135</v>
      </c>
      <c r="B136" s="3" t="s">
        <v>1369</v>
      </c>
      <c r="C136" s="3" t="s">
        <v>51</v>
      </c>
      <c r="D136" s="3" t="s">
        <v>215</v>
      </c>
      <c r="E136" s="3" t="s">
        <v>1300</v>
      </c>
      <c r="F136" s="3" t="s">
        <v>1370</v>
      </c>
      <c r="G136" s="3" t="s">
        <v>1371</v>
      </c>
      <c r="H136" s="3" t="s">
        <v>78</v>
      </c>
      <c r="I136" s="3" t="s">
        <v>57</v>
      </c>
      <c r="J136" s="3" t="s">
        <v>1357</v>
      </c>
      <c r="K136" s="3" t="s">
        <v>220</v>
      </c>
      <c r="L136" s="3" t="s">
        <v>1314</v>
      </c>
      <c r="M136" s="3" t="s">
        <v>81</v>
      </c>
      <c r="N136" s="3" t="s">
        <v>1372</v>
      </c>
      <c r="O136" s="3"/>
      <c r="P136" s="3" t="s">
        <v>1373</v>
      </c>
      <c r="Q136" s="3" t="s">
        <v>62</v>
      </c>
      <c r="R136" s="3" t="s">
        <v>112</v>
      </c>
      <c r="S136" s="3" t="s">
        <v>64</v>
      </c>
      <c r="T136" s="3" t="s">
        <v>97</v>
      </c>
      <c r="U136" s="3"/>
      <c r="V136" s="3" t="s">
        <v>67</v>
      </c>
      <c r="W136" s="3" t="s">
        <v>68</v>
      </c>
      <c r="X136" s="3" t="s">
        <v>69</v>
      </c>
      <c r="Y136" s="3" t="s">
        <v>1374</v>
      </c>
      <c r="Z136" s="3" t="s">
        <v>210</v>
      </c>
      <c r="AA136" s="3" t="s">
        <v>1307</v>
      </c>
      <c r="AB136" s="3" t="s">
        <v>224</v>
      </c>
      <c r="AC136" s="3" t="s">
        <v>1375</v>
      </c>
      <c r="AD136" s="3" t="s">
        <v>74</v>
      </c>
      <c r="AE136" s="7" t="str">
        <f>HYPERLINK("https://static.wenjuan.pub/6448a247d0af58d925dffb12/upload_file/117-Q30-B4614B69-A0...-521839.jpeg?e=1683388971&amp;token=-S3u1w3JrmFKSFNKh6j5JQkPKMGLqf-aPDDdDxY6:dkepZYcyfY4DktrEXK_wUaAjEAw=","B4614B69-A09D-4997-B7F1-5BC1093B7497.jpeg")</f>
        <v>B4614B69-A09D-4997-B7F1-5BC1093B7497.jpeg</v>
      </c>
    </row>
    <row r="137" s="1" customFormat="1" spans="1:31">
      <c r="A137" s="2">
        <v>136</v>
      </c>
      <c r="B137" s="3" t="s">
        <v>1376</v>
      </c>
      <c r="C137" s="3" t="s">
        <v>142</v>
      </c>
      <c r="D137" s="3" t="s">
        <v>215</v>
      </c>
      <c r="E137" s="3" t="s">
        <v>1300</v>
      </c>
      <c r="F137" s="3" t="s">
        <v>1377</v>
      </c>
      <c r="G137" s="3" t="s">
        <v>1378</v>
      </c>
      <c r="H137" s="3" t="s">
        <v>56</v>
      </c>
      <c r="I137" s="3" t="s">
        <v>57</v>
      </c>
      <c r="J137" s="3" t="s">
        <v>693</v>
      </c>
      <c r="K137" s="3" t="s">
        <v>719</v>
      </c>
      <c r="L137" s="3" t="s">
        <v>1379</v>
      </c>
      <c r="M137" s="3" t="s">
        <v>1380</v>
      </c>
      <c r="N137" s="3" t="s">
        <v>1381</v>
      </c>
      <c r="O137" s="3"/>
      <c r="P137" s="3" t="s">
        <v>1382</v>
      </c>
      <c r="Q137" s="3" t="s">
        <v>62</v>
      </c>
      <c r="R137" s="3" t="s">
        <v>112</v>
      </c>
      <c r="S137" s="3" t="s">
        <v>64</v>
      </c>
      <c r="T137" s="3" t="s">
        <v>97</v>
      </c>
      <c r="U137" s="3"/>
      <c r="V137" s="3" t="s">
        <v>67</v>
      </c>
      <c r="W137" s="3" t="s">
        <v>68</v>
      </c>
      <c r="X137" s="3" t="s">
        <v>69</v>
      </c>
      <c r="Y137" s="3" t="s">
        <v>1383</v>
      </c>
      <c r="Z137" s="3" t="s">
        <v>210</v>
      </c>
      <c r="AA137" s="3" t="s">
        <v>1307</v>
      </c>
      <c r="AB137" s="3" t="s">
        <v>224</v>
      </c>
      <c r="AC137" s="3" t="s">
        <v>1384</v>
      </c>
      <c r="AD137" s="3" t="s">
        <v>243</v>
      </c>
      <c r="AE137" s="7" t="str">
        <f>HYPERLINK("https://static.wenjuan.pub/6448a247d0af58d925dffb12/upload_file/125-Q30-image-621891.jpg?e=1683388971&amp;token=-S3u1w3JrmFKSFNKh6j5JQkPKMGLqf-aPDDdDxY6:C0ef7tQPOjIq0MYTFaXh15yB4L0=","image.jpg")</f>
        <v>image.jpg</v>
      </c>
    </row>
    <row r="138" s="1" customFormat="1" spans="1:31">
      <c r="A138" s="2">
        <v>137</v>
      </c>
      <c r="B138" s="3" t="s">
        <v>1385</v>
      </c>
      <c r="C138" s="3" t="s">
        <v>142</v>
      </c>
      <c r="D138" s="3" t="s">
        <v>215</v>
      </c>
      <c r="E138" s="3" t="s">
        <v>1300</v>
      </c>
      <c r="F138" s="3" t="s">
        <v>1386</v>
      </c>
      <c r="G138" s="3" t="s">
        <v>1387</v>
      </c>
      <c r="H138" s="3" t="s">
        <v>56</v>
      </c>
      <c r="I138" s="3" t="s">
        <v>57</v>
      </c>
      <c r="J138" s="3" t="s">
        <v>754</v>
      </c>
      <c r="K138" s="3" t="s">
        <v>220</v>
      </c>
      <c r="L138" s="3" t="s">
        <v>221</v>
      </c>
      <c r="M138" s="3" t="s">
        <v>81</v>
      </c>
      <c r="N138" s="3" t="s">
        <v>1388</v>
      </c>
      <c r="O138" s="3"/>
      <c r="P138" s="3" t="s">
        <v>292</v>
      </c>
      <c r="Q138" s="3" t="s">
        <v>62</v>
      </c>
      <c r="R138" s="3" t="s">
        <v>63</v>
      </c>
      <c r="S138" s="3" t="s">
        <v>64</v>
      </c>
      <c r="T138" s="3" t="s">
        <v>97</v>
      </c>
      <c r="U138" s="3"/>
      <c r="V138" s="3" t="s">
        <v>67</v>
      </c>
      <c r="W138" s="3" t="s">
        <v>68</v>
      </c>
      <c r="X138" s="3" t="s">
        <v>69</v>
      </c>
      <c r="Y138" s="3" t="s">
        <v>1389</v>
      </c>
      <c r="Z138" s="3" t="s">
        <v>210</v>
      </c>
      <c r="AA138" s="3" t="s">
        <v>1307</v>
      </c>
      <c r="AB138" s="3" t="s">
        <v>224</v>
      </c>
      <c r="AC138" s="3" t="s">
        <v>1390</v>
      </c>
      <c r="AD138" s="3" t="s">
        <v>74</v>
      </c>
      <c r="AE138" s="7" t="str">
        <f>HYPERLINK("https://static.wenjuan.pub/6448a247d0af58d925dffb12/upload_file/148-Q30-EAB0D5C2-80...-236888.jpeg?e=1683388971&amp;token=-S3u1w3JrmFKSFNKh6j5JQkPKMGLqf-aPDDdDxY6:wdpmj7IpkL3_OuVp3FRcuWAY22w=","EAB0D5C2-8006-48D6-98E8-71DF81F51094.jpeg")</f>
        <v>EAB0D5C2-8006-48D6-98E8-71DF81F51094.jpeg</v>
      </c>
    </row>
    <row r="139" s="1" customFormat="1" spans="1:31">
      <c r="A139" s="2">
        <v>138</v>
      </c>
      <c r="B139" s="3" t="s">
        <v>1391</v>
      </c>
      <c r="C139" s="3" t="s">
        <v>142</v>
      </c>
      <c r="D139" s="3" t="s">
        <v>215</v>
      </c>
      <c r="E139" s="3" t="s">
        <v>1300</v>
      </c>
      <c r="F139" s="3" t="s">
        <v>1392</v>
      </c>
      <c r="G139" s="3" t="s">
        <v>1393</v>
      </c>
      <c r="H139" s="3" t="s">
        <v>56</v>
      </c>
      <c r="I139" s="3" t="s">
        <v>57</v>
      </c>
      <c r="J139" s="3" t="s">
        <v>817</v>
      </c>
      <c r="K139" s="3" t="s">
        <v>719</v>
      </c>
      <c r="L139" s="3" t="s">
        <v>221</v>
      </c>
      <c r="M139" s="3" t="s">
        <v>827</v>
      </c>
      <c r="N139" s="3" t="s">
        <v>1394</v>
      </c>
      <c r="O139" s="3"/>
      <c r="P139" s="3" t="s">
        <v>1395</v>
      </c>
      <c r="Q139" s="3" t="s">
        <v>62</v>
      </c>
      <c r="R139" s="3" t="s">
        <v>591</v>
      </c>
      <c r="S139" s="3" t="s">
        <v>64</v>
      </c>
      <c r="T139" s="3" t="s">
        <v>1396</v>
      </c>
      <c r="U139" s="3"/>
      <c r="V139" s="3" t="s">
        <v>1397</v>
      </c>
      <c r="W139" s="3" t="s">
        <v>68</v>
      </c>
      <c r="X139" s="3" t="s">
        <v>69</v>
      </c>
      <c r="Y139" s="3" t="s">
        <v>1398</v>
      </c>
      <c r="Z139" s="3" t="s">
        <v>210</v>
      </c>
      <c r="AA139" s="3" t="s">
        <v>1307</v>
      </c>
      <c r="AB139" s="3" t="s">
        <v>224</v>
      </c>
      <c r="AC139" s="3" t="s">
        <v>1399</v>
      </c>
      <c r="AD139" s="3" t="s">
        <v>74</v>
      </c>
      <c r="AE139" s="7" t="str">
        <f>HYPERLINK("https://static.wenjuan.pub/6448a247d0af58d925dffb12/upload_file/132-Q30-16832523178...-872899.jpg?e=1683388971&amp;token=-S3u1w3JrmFKSFNKh6j5JQkPKMGLqf-aPDDdDxY6:34S_U5QgvF2yk4-VIpsFQMtObwQ=","1683252317894.jpg")</f>
        <v>1683252317894.jpg</v>
      </c>
    </row>
    <row r="140" s="1" customFormat="1" spans="1:31">
      <c r="A140" s="2">
        <v>139</v>
      </c>
      <c r="B140" s="3" t="s">
        <v>1400</v>
      </c>
      <c r="C140" s="3" t="s">
        <v>51</v>
      </c>
      <c r="D140" s="3" t="s">
        <v>215</v>
      </c>
      <c r="E140" s="3" t="s">
        <v>1300</v>
      </c>
      <c r="F140" s="3" t="s">
        <v>1401</v>
      </c>
      <c r="G140" s="3" t="s">
        <v>1402</v>
      </c>
      <c r="H140" s="3" t="s">
        <v>78</v>
      </c>
      <c r="I140" s="3" t="s">
        <v>57</v>
      </c>
      <c r="J140" s="3" t="s">
        <v>264</v>
      </c>
      <c r="K140" s="3" t="s">
        <v>220</v>
      </c>
      <c r="L140" s="3" t="s">
        <v>1403</v>
      </c>
      <c r="M140" s="3" t="s">
        <v>122</v>
      </c>
      <c r="N140" s="3" t="s">
        <v>1404</v>
      </c>
      <c r="O140" s="3"/>
      <c r="P140" s="3" t="s">
        <v>1009</v>
      </c>
      <c r="Q140" s="3" t="s">
        <v>62</v>
      </c>
      <c r="R140" s="3" t="s">
        <v>63</v>
      </c>
      <c r="S140" s="3" t="s">
        <v>64</v>
      </c>
      <c r="T140" s="3" t="s">
        <v>1405</v>
      </c>
      <c r="U140" s="3"/>
      <c r="V140" s="3" t="s">
        <v>1406</v>
      </c>
      <c r="W140" s="3" t="s">
        <v>68</v>
      </c>
      <c r="X140" s="3" t="s">
        <v>69</v>
      </c>
      <c r="Y140" s="3" t="s">
        <v>1407</v>
      </c>
      <c r="Z140" s="3" t="s">
        <v>210</v>
      </c>
      <c r="AA140" s="3" t="s">
        <v>1307</v>
      </c>
      <c r="AB140" s="3" t="s">
        <v>224</v>
      </c>
      <c r="AC140" s="3" t="s">
        <v>1408</v>
      </c>
      <c r="AD140" s="3" t="s">
        <v>74</v>
      </c>
      <c r="AE140" s="7" t="str">
        <f>HYPERLINK("https://static.wenjuan.pub/6448a247d0af58d925dffb12/upload_file/141-Q30-16832525108...-409539.jpg?e=1683388971&amp;token=-S3u1w3JrmFKSFNKh6j5JQkPKMGLqf-aPDDdDxY6:vgmfYewsnmyaPmOtOOO9iBlv_Y0=","1683252510846.jpg")</f>
        <v>1683252510846.jpg</v>
      </c>
    </row>
    <row r="141" s="1" customFormat="1" spans="1:31">
      <c r="A141" s="2">
        <v>140</v>
      </c>
      <c r="B141" s="3" t="s">
        <v>1409</v>
      </c>
      <c r="C141" s="3" t="s">
        <v>142</v>
      </c>
      <c r="D141" s="3" t="s">
        <v>215</v>
      </c>
      <c r="E141" s="3" t="s">
        <v>1300</v>
      </c>
      <c r="F141" s="3" t="s">
        <v>1410</v>
      </c>
      <c r="G141" s="3" t="s">
        <v>1411</v>
      </c>
      <c r="H141" s="3" t="s">
        <v>56</v>
      </c>
      <c r="I141" s="3" t="s">
        <v>57</v>
      </c>
      <c r="J141" s="3" t="s">
        <v>1342</v>
      </c>
      <c r="K141" s="3" t="s">
        <v>220</v>
      </c>
      <c r="L141" s="3" t="s">
        <v>221</v>
      </c>
      <c r="M141" s="3" t="s">
        <v>81</v>
      </c>
      <c r="N141" s="3" t="s">
        <v>1412</v>
      </c>
      <c r="O141" s="3"/>
      <c r="P141" s="3" t="s">
        <v>1075</v>
      </c>
      <c r="Q141" s="3" t="s">
        <v>62</v>
      </c>
      <c r="R141" s="3" t="s">
        <v>63</v>
      </c>
      <c r="S141" s="3" t="s">
        <v>64</v>
      </c>
      <c r="T141" s="3" t="s">
        <v>97</v>
      </c>
      <c r="U141" s="3"/>
      <c r="V141" s="3" t="s">
        <v>67</v>
      </c>
      <c r="W141" s="3" t="s">
        <v>339</v>
      </c>
      <c r="X141" s="3" t="s">
        <v>69</v>
      </c>
      <c r="Y141" s="3" t="s">
        <v>1413</v>
      </c>
      <c r="Z141" s="3" t="s">
        <v>210</v>
      </c>
      <c r="AA141" s="3" t="s">
        <v>1307</v>
      </c>
      <c r="AB141" s="3" t="s">
        <v>224</v>
      </c>
      <c r="AC141" s="3" t="s">
        <v>1414</v>
      </c>
      <c r="AD141" s="3" t="s">
        <v>74</v>
      </c>
      <c r="AE141" s="7" t="str">
        <f>HYPERLINK("https://static.wenjuan.pub/6448a247d0af58d925dffb12/upload_file/150-Q30-image-716638.jpg?e=1683388971&amp;token=-S3u1w3JrmFKSFNKh6j5JQkPKMGLqf-aPDDdDxY6:NwXOd8o2OI2PgTjw0aCYCS1BVmM=","image.jpg")</f>
        <v>image.jpg</v>
      </c>
    </row>
    <row r="142" s="1" customFormat="1" spans="1:31">
      <c r="A142" s="2">
        <v>141</v>
      </c>
      <c r="B142" s="3" t="s">
        <v>1415</v>
      </c>
      <c r="C142" s="3" t="s">
        <v>142</v>
      </c>
      <c r="D142" s="3" t="s">
        <v>215</v>
      </c>
      <c r="E142" s="3" t="s">
        <v>1300</v>
      </c>
      <c r="F142" s="3" t="s">
        <v>1416</v>
      </c>
      <c r="G142" s="3" t="s">
        <v>1417</v>
      </c>
      <c r="H142" s="3" t="s">
        <v>56</v>
      </c>
      <c r="I142" s="3" t="s">
        <v>57</v>
      </c>
      <c r="J142" s="3" t="s">
        <v>1418</v>
      </c>
      <c r="K142" s="3" t="s">
        <v>1419</v>
      </c>
      <c r="L142" s="3" t="s">
        <v>1325</v>
      </c>
      <c r="M142" s="3" t="s">
        <v>81</v>
      </c>
      <c r="N142" s="3" t="s">
        <v>1420</v>
      </c>
      <c r="O142" s="3"/>
      <c r="P142" s="3" t="s">
        <v>83</v>
      </c>
      <c r="Q142" s="3" t="s">
        <v>62</v>
      </c>
      <c r="R142" s="3" t="s">
        <v>63</v>
      </c>
      <c r="S142" s="3" t="s">
        <v>64</v>
      </c>
      <c r="T142" s="3" t="s">
        <v>97</v>
      </c>
      <c r="U142" s="3"/>
      <c r="V142" s="3" t="s">
        <v>1397</v>
      </c>
      <c r="W142" s="3" t="s">
        <v>99</v>
      </c>
      <c r="X142" s="3" t="s">
        <v>69</v>
      </c>
      <c r="Y142" s="3" t="s">
        <v>1421</v>
      </c>
      <c r="Z142" s="3" t="s">
        <v>210</v>
      </c>
      <c r="AA142" s="3" t="s">
        <v>1307</v>
      </c>
      <c r="AB142" s="3" t="s">
        <v>224</v>
      </c>
      <c r="AC142" s="3" t="s">
        <v>1422</v>
      </c>
      <c r="AD142" s="3" t="s">
        <v>74</v>
      </c>
      <c r="AE142" s="7" t="str">
        <f>HYPERLINK("https://static.wenjuan.pub/6448a247d0af58d925dffb12/upload_file/202-Q30-IMG20230505...-549224.jpg?e=1683388971&amp;token=-S3u1w3JrmFKSFNKh6j5JQkPKMGLqf-aPDDdDxY6:8rIcqjNMDeqUkcYgpgjcAbBeTKk=","IMG20230505103238.jpg")</f>
        <v>IMG20230505103238.jpg</v>
      </c>
    </row>
    <row r="143" s="1" customFormat="1" spans="1:31">
      <c r="A143" s="2">
        <v>142</v>
      </c>
      <c r="B143" s="3" t="s">
        <v>1423</v>
      </c>
      <c r="C143" s="3" t="s">
        <v>142</v>
      </c>
      <c r="D143" s="3" t="s">
        <v>215</v>
      </c>
      <c r="E143" s="3" t="s">
        <v>1300</v>
      </c>
      <c r="F143" s="3" t="s">
        <v>1424</v>
      </c>
      <c r="G143" s="3" t="s">
        <v>1425</v>
      </c>
      <c r="H143" s="3" t="s">
        <v>78</v>
      </c>
      <c r="I143" s="3" t="s">
        <v>57</v>
      </c>
      <c r="J143" s="3" t="s">
        <v>817</v>
      </c>
      <c r="K143" s="3" t="s">
        <v>1128</v>
      </c>
      <c r="L143" s="3" t="s">
        <v>221</v>
      </c>
      <c r="M143" s="3" t="s">
        <v>542</v>
      </c>
      <c r="N143" s="3" t="s">
        <v>1426</v>
      </c>
      <c r="O143" s="3"/>
      <c r="P143" s="3" t="s">
        <v>1427</v>
      </c>
      <c r="Q143" s="3" t="s">
        <v>62</v>
      </c>
      <c r="R143" s="3" t="s">
        <v>558</v>
      </c>
      <c r="S143" s="3" t="s">
        <v>64</v>
      </c>
      <c r="T143" s="3" t="s">
        <v>97</v>
      </c>
      <c r="U143" s="3" t="s">
        <v>1428</v>
      </c>
      <c r="V143" s="3" t="s">
        <v>1429</v>
      </c>
      <c r="W143" s="3" t="s">
        <v>68</v>
      </c>
      <c r="X143" s="3" t="s">
        <v>69</v>
      </c>
      <c r="Y143" s="3" t="s">
        <v>1430</v>
      </c>
      <c r="Z143" s="3" t="s">
        <v>210</v>
      </c>
      <c r="AA143" s="3" t="s">
        <v>1307</v>
      </c>
      <c r="AB143" s="3" t="s">
        <v>224</v>
      </c>
      <c r="AC143" s="3" t="s">
        <v>1431</v>
      </c>
      <c r="AD143" s="3" t="s">
        <v>74</v>
      </c>
      <c r="AE143" s="7" t="str">
        <f>HYPERLINK("https://static.wenjuan.pub/6448a247d0af58d925dffb12/upload_file/692-Q30-16832930680...-396942.jpg?e=1683388971&amp;token=-S3u1w3JrmFKSFNKh6j5JQkPKMGLqf-aPDDdDxY6:0BbFt3RSkwARsyKiyf6uaFqNrJU=","1683293068093.jpg")</f>
        <v>1683293068093.jpg</v>
      </c>
    </row>
    <row r="144" s="1" customFormat="1" spans="1:31">
      <c r="A144" s="2">
        <v>143</v>
      </c>
      <c r="B144" s="3" t="s">
        <v>1432</v>
      </c>
      <c r="C144" s="3" t="s">
        <v>142</v>
      </c>
      <c r="D144" s="3" t="s">
        <v>215</v>
      </c>
      <c r="E144" s="3" t="s">
        <v>1300</v>
      </c>
      <c r="F144" s="3" t="s">
        <v>1433</v>
      </c>
      <c r="G144" s="3" t="s">
        <v>1434</v>
      </c>
      <c r="H144" s="3" t="s">
        <v>78</v>
      </c>
      <c r="I144" s="3" t="s">
        <v>57</v>
      </c>
      <c r="J144" s="3" t="s">
        <v>1342</v>
      </c>
      <c r="K144" s="3" t="s">
        <v>1435</v>
      </c>
      <c r="L144" s="3" t="s">
        <v>1403</v>
      </c>
      <c r="M144" s="3" t="s">
        <v>81</v>
      </c>
      <c r="N144" s="3" t="s">
        <v>81</v>
      </c>
      <c r="O144" s="3"/>
      <c r="P144" s="3" t="s">
        <v>1436</v>
      </c>
      <c r="Q144" s="3" t="s">
        <v>62</v>
      </c>
      <c r="R144" s="3" t="s">
        <v>63</v>
      </c>
      <c r="S144" s="3" t="s">
        <v>64</v>
      </c>
      <c r="T144" s="3" t="s">
        <v>1437</v>
      </c>
      <c r="U144" s="3"/>
      <c r="V144" s="3" t="s">
        <v>67</v>
      </c>
      <c r="W144" s="3" t="s">
        <v>68</v>
      </c>
      <c r="X144" s="3" t="s">
        <v>69</v>
      </c>
      <c r="Y144" s="3" t="s">
        <v>1438</v>
      </c>
      <c r="Z144" s="3" t="s">
        <v>210</v>
      </c>
      <c r="AA144" s="3" t="s">
        <v>1307</v>
      </c>
      <c r="AB144" s="3" t="s">
        <v>224</v>
      </c>
      <c r="AC144" s="3" t="s">
        <v>1439</v>
      </c>
      <c r="AD144" s="3" t="s">
        <v>74</v>
      </c>
      <c r="AE144" s="7" t="str">
        <f>HYPERLINK("https://static.wenjuan.pub/6448a247d0af58d925dffb12/upload_file/160-Q30-16832535071...-498005.jpg?e=1683388971&amp;token=-S3u1w3JrmFKSFNKh6j5JQkPKMGLqf-aPDDdDxY6:Eqv2FFKKdpAY17UL_clTj3eb_jg=","1683253507109.jpg")</f>
        <v>1683253507109.jpg</v>
      </c>
    </row>
    <row r="145" s="1" customFormat="1" spans="1:31">
      <c r="A145" s="2">
        <v>144</v>
      </c>
      <c r="B145" s="3" t="s">
        <v>1440</v>
      </c>
      <c r="C145" s="3" t="s">
        <v>51</v>
      </c>
      <c r="D145" s="3" t="s">
        <v>215</v>
      </c>
      <c r="E145" s="3" t="s">
        <v>1300</v>
      </c>
      <c r="F145" s="3" t="s">
        <v>1441</v>
      </c>
      <c r="G145" s="3" t="s">
        <v>1442</v>
      </c>
      <c r="H145" s="3" t="s">
        <v>56</v>
      </c>
      <c r="I145" s="3" t="s">
        <v>57</v>
      </c>
      <c r="J145" s="3" t="s">
        <v>1357</v>
      </c>
      <c r="K145" s="3" t="s">
        <v>453</v>
      </c>
      <c r="L145" s="3" t="s">
        <v>1443</v>
      </c>
      <c r="M145" s="3" t="s">
        <v>81</v>
      </c>
      <c r="N145" s="3" t="s">
        <v>1444</v>
      </c>
      <c r="O145" s="3"/>
      <c r="P145" s="3" t="s">
        <v>315</v>
      </c>
      <c r="Q145" s="3" t="s">
        <v>84</v>
      </c>
      <c r="R145" s="3" t="s">
        <v>1445</v>
      </c>
      <c r="S145" s="3" t="s">
        <v>64</v>
      </c>
      <c r="T145" s="3" t="s">
        <v>65</v>
      </c>
      <c r="U145" s="3" t="s">
        <v>1446</v>
      </c>
      <c r="V145" s="3" t="s">
        <v>67</v>
      </c>
      <c r="W145" s="3" t="s">
        <v>339</v>
      </c>
      <c r="X145" s="3" t="s">
        <v>69</v>
      </c>
      <c r="Y145" s="3" t="s">
        <v>1447</v>
      </c>
      <c r="Z145" s="3" t="s">
        <v>210</v>
      </c>
      <c r="AA145" s="3" t="s">
        <v>1307</v>
      </c>
      <c r="AB145" s="3" t="s">
        <v>224</v>
      </c>
      <c r="AC145" s="3" t="s">
        <v>1448</v>
      </c>
      <c r="AD145" s="3" t="s">
        <v>74</v>
      </c>
      <c r="AE145" s="7" t="str">
        <f>HYPERLINK("https://static.wenjuan.pub/6448a247d0af58d925dffb12/upload_file/693-Q30-image-497402.jpg?e=1683388971&amp;token=-S3u1w3JrmFKSFNKh6j5JQkPKMGLqf-aPDDdDxY6:mo4GghM4DU5hvxFw4ZyAcEA76bI=","image.jpg")</f>
        <v>image.jpg</v>
      </c>
    </row>
    <row r="146" s="1" customFormat="1" spans="1:31">
      <c r="A146" s="2">
        <v>145</v>
      </c>
      <c r="B146" s="3" t="s">
        <v>1449</v>
      </c>
      <c r="C146" s="3" t="s">
        <v>142</v>
      </c>
      <c r="D146" s="3" t="s">
        <v>215</v>
      </c>
      <c r="E146" s="3" t="s">
        <v>1300</v>
      </c>
      <c r="F146" s="3" t="s">
        <v>1450</v>
      </c>
      <c r="G146" s="3" t="s">
        <v>1451</v>
      </c>
      <c r="H146" s="3" t="s">
        <v>56</v>
      </c>
      <c r="I146" s="3" t="s">
        <v>57</v>
      </c>
      <c r="J146" s="3" t="s">
        <v>278</v>
      </c>
      <c r="K146" s="3" t="s">
        <v>1128</v>
      </c>
      <c r="L146" s="3" t="s">
        <v>221</v>
      </c>
      <c r="M146" s="3" t="s">
        <v>683</v>
      </c>
      <c r="N146" s="3" t="s">
        <v>1452</v>
      </c>
      <c r="O146" s="3"/>
      <c r="P146" s="3" t="s">
        <v>136</v>
      </c>
      <c r="Q146" s="3" t="s">
        <v>62</v>
      </c>
      <c r="R146" s="3" t="s">
        <v>63</v>
      </c>
      <c r="S146" s="3" t="s">
        <v>64</v>
      </c>
      <c r="T146" s="3" t="s">
        <v>65</v>
      </c>
      <c r="U146" s="3"/>
      <c r="V146" s="3" t="s">
        <v>67</v>
      </c>
      <c r="W146" s="3" t="s">
        <v>68</v>
      </c>
      <c r="X146" s="3" t="s">
        <v>69</v>
      </c>
      <c r="Y146" s="3" t="s">
        <v>1453</v>
      </c>
      <c r="Z146" s="3" t="s">
        <v>210</v>
      </c>
      <c r="AA146" s="3" t="s">
        <v>1307</v>
      </c>
      <c r="AB146" s="3" t="s">
        <v>224</v>
      </c>
      <c r="AC146" s="3" t="s">
        <v>1454</v>
      </c>
      <c r="AD146" s="3" t="s">
        <v>74</v>
      </c>
      <c r="AE146" s="7" t="str">
        <f>HYPERLINK("https://static.wenjuan.pub/6448a247d0af58d925dffb12/upload_file/170-Q30-image-259079.jpg?e=1683388971&amp;token=-S3u1w3JrmFKSFNKh6j5JQkPKMGLqf-aPDDdDxY6:fmoORRHnwDpnsfAsCyyw9YyDqcA=","image.jpg")</f>
        <v>image.jpg</v>
      </c>
    </row>
    <row r="147" s="1" customFormat="1" spans="1:31">
      <c r="A147" s="2">
        <v>146</v>
      </c>
      <c r="B147" s="3" t="s">
        <v>1455</v>
      </c>
      <c r="C147" s="3" t="s">
        <v>51</v>
      </c>
      <c r="D147" s="3" t="s">
        <v>215</v>
      </c>
      <c r="E147" s="3" t="s">
        <v>1300</v>
      </c>
      <c r="F147" s="3" t="s">
        <v>1456</v>
      </c>
      <c r="G147" s="3" t="s">
        <v>1457</v>
      </c>
      <c r="H147" s="3" t="s">
        <v>56</v>
      </c>
      <c r="I147" s="3" t="s">
        <v>263</v>
      </c>
      <c r="J147" s="3" t="s">
        <v>1458</v>
      </c>
      <c r="K147" s="3" t="s">
        <v>1459</v>
      </c>
      <c r="L147" s="3" t="s">
        <v>1460</v>
      </c>
      <c r="M147" s="3" t="s">
        <v>1461</v>
      </c>
      <c r="N147" s="3" t="s">
        <v>1462</v>
      </c>
      <c r="O147" s="3"/>
      <c r="P147" s="3" t="s">
        <v>883</v>
      </c>
      <c r="Q147" s="3" t="s">
        <v>62</v>
      </c>
      <c r="R147" s="3" t="s">
        <v>1463</v>
      </c>
      <c r="S147" s="3" t="s">
        <v>64</v>
      </c>
      <c r="T147" s="3" t="s">
        <v>65</v>
      </c>
      <c r="U147" s="3" t="s">
        <v>1464</v>
      </c>
      <c r="V147" s="3" t="s">
        <v>67</v>
      </c>
      <c r="W147" s="3" t="s">
        <v>99</v>
      </c>
      <c r="X147" s="3" t="s">
        <v>69</v>
      </c>
      <c r="Y147" s="3" t="s">
        <v>1465</v>
      </c>
      <c r="Z147" s="3" t="s">
        <v>210</v>
      </c>
      <c r="AA147" s="3" t="s">
        <v>1307</v>
      </c>
      <c r="AB147" s="3" t="s">
        <v>224</v>
      </c>
      <c r="AC147" s="3" t="s">
        <v>1466</v>
      </c>
      <c r="AD147" s="3" t="s">
        <v>74</v>
      </c>
      <c r="AE147" s="7" t="str">
        <f>HYPERLINK("https://static.wenjuan.pub/6448a247d0af58d925dffb12/upload_file/182-Q30-image-830883.jpg?e=1683388971&amp;token=-S3u1w3JrmFKSFNKh6j5JQkPKMGLqf-aPDDdDxY6:s3QZaCKRBL1WAbWgRXgoq5tN3wQ=","image.jpg")</f>
        <v>image.jpg</v>
      </c>
    </row>
    <row r="148" s="1" customFormat="1" spans="1:31">
      <c r="A148" s="2">
        <v>147</v>
      </c>
      <c r="B148" s="3" t="s">
        <v>1467</v>
      </c>
      <c r="C148" s="3" t="s">
        <v>142</v>
      </c>
      <c r="D148" s="3" t="s">
        <v>215</v>
      </c>
      <c r="E148" s="3" t="s">
        <v>1300</v>
      </c>
      <c r="F148" s="3" t="s">
        <v>1468</v>
      </c>
      <c r="G148" s="3" t="s">
        <v>1469</v>
      </c>
      <c r="H148" s="3" t="s">
        <v>56</v>
      </c>
      <c r="I148" s="3" t="s">
        <v>57</v>
      </c>
      <c r="J148" s="3" t="s">
        <v>693</v>
      </c>
      <c r="K148" s="3" t="s">
        <v>220</v>
      </c>
      <c r="L148" s="3" t="s">
        <v>1325</v>
      </c>
      <c r="M148" s="3" t="s">
        <v>542</v>
      </c>
      <c r="N148" s="3" t="s">
        <v>1470</v>
      </c>
      <c r="O148" s="3"/>
      <c r="P148" s="3" t="s">
        <v>1075</v>
      </c>
      <c r="Q148" s="3" t="s">
        <v>62</v>
      </c>
      <c r="R148" s="3" t="s">
        <v>63</v>
      </c>
      <c r="S148" s="3" t="s">
        <v>64</v>
      </c>
      <c r="T148" s="3" t="s">
        <v>97</v>
      </c>
      <c r="U148" s="3" t="s">
        <v>1471</v>
      </c>
      <c r="V148" s="3" t="s">
        <v>67</v>
      </c>
      <c r="W148" s="3" t="s">
        <v>68</v>
      </c>
      <c r="X148" s="3" t="s">
        <v>69</v>
      </c>
      <c r="Y148" s="3" t="s">
        <v>1472</v>
      </c>
      <c r="Z148" s="3" t="s">
        <v>210</v>
      </c>
      <c r="AA148" s="3" t="s">
        <v>1307</v>
      </c>
      <c r="AB148" s="3" t="s">
        <v>224</v>
      </c>
      <c r="AC148" s="3" t="s">
        <v>1473</v>
      </c>
      <c r="AD148" s="3" t="s">
        <v>74</v>
      </c>
      <c r="AE148" s="7" t="str">
        <f>HYPERLINK("https://static.wenjuan.pub/6448a247d0af58d925dffb12/upload_file/195-Q30-16832547248...-913904.jpg?e=1683388971&amp;token=-S3u1w3JrmFKSFNKh6j5JQkPKMGLqf-aPDDdDxY6:zNLFVT6oMWA-RvRrrAffxQsUg_g=","1683254724805.jpg")</f>
        <v>1683254724805.jpg</v>
      </c>
    </row>
    <row r="149" s="1" customFormat="1" spans="1:31">
      <c r="A149" s="2">
        <v>148</v>
      </c>
      <c r="B149" s="3" t="s">
        <v>1474</v>
      </c>
      <c r="C149" s="3" t="s">
        <v>142</v>
      </c>
      <c r="D149" s="3" t="s">
        <v>215</v>
      </c>
      <c r="E149" s="3" t="s">
        <v>1300</v>
      </c>
      <c r="F149" s="3" t="s">
        <v>1475</v>
      </c>
      <c r="G149" s="3" t="s">
        <v>1476</v>
      </c>
      <c r="H149" s="3" t="s">
        <v>56</v>
      </c>
      <c r="I149" s="3" t="s">
        <v>57</v>
      </c>
      <c r="J149" s="3" t="s">
        <v>1477</v>
      </c>
      <c r="K149" s="3" t="s">
        <v>1478</v>
      </c>
      <c r="L149" s="3" t="s">
        <v>1334</v>
      </c>
      <c r="M149" s="3" t="s">
        <v>81</v>
      </c>
      <c r="N149" s="3" t="s">
        <v>1479</v>
      </c>
      <c r="O149" s="3"/>
      <c r="P149" s="3" t="s">
        <v>83</v>
      </c>
      <c r="Q149" s="3" t="s">
        <v>62</v>
      </c>
      <c r="R149" s="3" t="s">
        <v>1480</v>
      </c>
      <c r="S149" s="3" t="s">
        <v>64</v>
      </c>
      <c r="T149" s="3" t="s">
        <v>65</v>
      </c>
      <c r="U149" s="3" t="s">
        <v>1481</v>
      </c>
      <c r="V149" s="3" t="s">
        <v>1482</v>
      </c>
      <c r="W149" s="3" t="s">
        <v>99</v>
      </c>
      <c r="X149" s="3" t="s">
        <v>69</v>
      </c>
      <c r="Y149" s="3" t="s">
        <v>1483</v>
      </c>
      <c r="Z149" s="3" t="s">
        <v>210</v>
      </c>
      <c r="AA149" s="3" t="s">
        <v>1307</v>
      </c>
      <c r="AB149" s="3" t="s">
        <v>224</v>
      </c>
      <c r="AC149" s="3" t="s">
        <v>1484</v>
      </c>
      <c r="AD149" s="3" t="s">
        <v>74</v>
      </c>
      <c r="AE149" s="7" t="str">
        <f>HYPERLINK("https://static.wenjuan.pub/6448a247d0af58d925dffb12/upload_file/232-Q30-16832556815...-375122.jpg?e=1683388971&amp;token=-S3u1w3JrmFKSFNKh6j5JQkPKMGLqf-aPDDdDxY6:RdglwS6VKyP1329tfUHw7CqoKqg=","1683255681539.jpg")</f>
        <v>1683255681539.jpg</v>
      </c>
    </row>
    <row r="150" s="1" customFormat="1" spans="1:31">
      <c r="A150" s="2">
        <v>149</v>
      </c>
      <c r="B150" s="3" t="s">
        <v>1485</v>
      </c>
      <c r="C150" s="3" t="s">
        <v>142</v>
      </c>
      <c r="D150" s="3" t="s">
        <v>215</v>
      </c>
      <c r="E150" s="3" t="s">
        <v>1300</v>
      </c>
      <c r="F150" s="3" t="s">
        <v>1486</v>
      </c>
      <c r="G150" s="3" t="s">
        <v>1487</v>
      </c>
      <c r="H150" s="3" t="s">
        <v>56</v>
      </c>
      <c r="I150" s="3" t="s">
        <v>57</v>
      </c>
      <c r="J150" s="3" t="s">
        <v>1357</v>
      </c>
      <c r="K150" s="3" t="s">
        <v>1488</v>
      </c>
      <c r="L150" s="3" t="s">
        <v>221</v>
      </c>
      <c r="M150" s="3" t="s">
        <v>160</v>
      </c>
      <c r="N150" s="3" t="s">
        <v>1489</v>
      </c>
      <c r="O150" s="3"/>
      <c r="P150" s="3" t="s">
        <v>1490</v>
      </c>
      <c r="Q150" s="3" t="s">
        <v>62</v>
      </c>
      <c r="R150" s="3" t="s">
        <v>63</v>
      </c>
      <c r="S150" s="3" t="s">
        <v>64</v>
      </c>
      <c r="T150" s="3" t="s">
        <v>97</v>
      </c>
      <c r="U150" s="3"/>
      <c r="V150" s="3" t="s">
        <v>1406</v>
      </c>
      <c r="W150" s="3" t="s">
        <v>68</v>
      </c>
      <c r="X150" s="3" t="s">
        <v>69</v>
      </c>
      <c r="Y150" s="3" t="s">
        <v>1491</v>
      </c>
      <c r="Z150" s="3" t="s">
        <v>210</v>
      </c>
      <c r="AA150" s="3" t="s">
        <v>1307</v>
      </c>
      <c r="AB150" s="3" t="s">
        <v>224</v>
      </c>
      <c r="AC150" s="3" t="s">
        <v>1492</v>
      </c>
      <c r="AD150" s="3" t="s">
        <v>74</v>
      </c>
      <c r="AE150" s="7" t="str">
        <f>HYPERLINK("https://static.wenjuan.pub/6448a247d0af58d925dffb12/upload_file/229-Q30-16832555197...-718863.jpg?e=1683388971&amp;token=-S3u1w3JrmFKSFNKh6j5JQkPKMGLqf-aPDDdDxY6:00tBwZI9xqHKI9OCz95C8R-bxRY=","1683255519725.jpg")</f>
        <v>1683255519725.jpg</v>
      </c>
    </row>
    <row r="151" s="1" customFormat="1" spans="1:31">
      <c r="A151" s="2">
        <v>150</v>
      </c>
      <c r="B151" s="3" t="s">
        <v>1493</v>
      </c>
      <c r="C151" s="3" t="s">
        <v>142</v>
      </c>
      <c r="D151" s="3" t="s">
        <v>215</v>
      </c>
      <c r="E151" s="3" t="s">
        <v>1300</v>
      </c>
      <c r="F151" s="3" t="s">
        <v>1494</v>
      </c>
      <c r="G151" s="3" t="s">
        <v>1495</v>
      </c>
      <c r="H151" s="3" t="s">
        <v>56</v>
      </c>
      <c r="I151" s="3" t="s">
        <v>57</v>
      </c>
      <c r="J151" s="3" t="s">
        <v>219</v>
      </c>
      <c r="K151" s="3" t="s">
        <v>1496</v>
      </c>
      <c r="L151" s="3" t="s">
        <v>221</v>
      </c>
      <c r="M151" s="3" t="s">
        <v>1497</v>
      </c>
      <c r="N151" s="3" t="s">
        <v>1498</v>
      </c>
      <c r="O151" s="3"/>
      <c r="P151" s="3" t="s">
        <v>846</v>
      </c>
      <c r="Q151" s="3" t="s">
        <v>62</v>
      </c>
      <c r="R151" s="3" t="s">
        <v>63</v>
      </c>
      <c r="S151" s="3" t="s">
        <v>64</v>
      </c>
      <c r="T151" s="3" t="s">
        <v>1499</v>
      </c>
      <c r="U151" s="3" t="s">
        <v>1500</v>
      </c>
      <c r="V151" s="3" t="s">
        <v>210</v>
      </c>
      <c r="W151" s="3" t="s">
        <v>99</v>
      </c>
      <c r="X151" s="3" t="s">
        <v>69</v>
      </c>
      <c r="Y151" s="3" t="s">
        <v>1501</v>
      </c>
      <c r="Z151" s="3" t="s">
        <v>210</v>
      </c>
      <c r="AA151" s="3" t="s">
        <v>1307</v>
      </c>
      <c r="AB151" s="3" t="s">
        <v>224</v>
      </c>
      <c r="AC151" s="3" t="s">
        <v>1502</v>
      </c>
      <c r="AD151" s="3" t="s">
        <v>74</v>
      </c>
      <c r="AE151" s="7" t="str">
        <f>HYPERLINK("https://static.wenjuan.pub/6448a247d0af58d925dffb12/upload_file/217-Q30-16832553730...-791035.jpg?e=1683388971&amp;token=-S3u1w3JrmFKSFNKh6j5JQkPKMGLqf-aPDDdDxY6:qcQCUyg4dllE4xQvwu2cP1_mqg8=","1683255373066.jpg")</f>
        <v>1683255373066.jpg</v>
      </c>
    </row>
    <row r="152" s="1" customFormat="1" spans="1:31">
      <c r="A152" s="2">
        <v>151</v>
      </c>
      <c r="B152" s="3" t="s">
        <v>1503</v>
      </c>
      <c r="C152" s="3" t="s">
        <v>142</v>
      </c>
      <c r="D152" s="3" t="s">
        <v>215</v>
      </c>
      <c r="E152" s="3" t="s">
        <v>1300</v>
      </c>
      <c r="F152" s="3" t="s">
        <v>1504</v>
      </c>
      <c r="G152" s="3" t="s">
        <v>1505</v>
      </c>
      <c r="H152" s="3" t="s">
        <v>56</v>
      </c>
      <c r="I152" s="3" t="s">
        <v>57</v>
      </c>
      <c r="J152" s="3" t="s">
        <v>219</v>
      </c>
      <c r="K152" s="3" t="s">
        <v>1419</v>
      </c>
      <c r="L152" s="3" t="s">
        <v>221</v>
      </c>
      <c r="M152" s="3" t="s">
        <v>302</v>
      </c>
      <c r="N152" s="3" t="s">
        <v>1506</v>
      </c>
      <c r="O152" s="3"/>
      <c r="P152" s="3" t="s">
        <v>722</v>
      </c>
      <c r="Q152" s="3" t="s">
        <v>62</v>
      </c>
      <c r="R152" s="3" t="s">
        <v>1507</v>
      </c>
      <c r="S152" s="3" t="s">
        <v>64</v>
      </c>
      <c r="T152" s="3" t="s">
        <v>97</v>
      </c>
      <c r="U152" s="3"/>
      <c r="V152" s="3" t="s">
        <v>67</v>
      </c>
      <c r="W152" s="3" t="s">
        <v>68</v>
      </c>
      <c r="X152" s="3" t="s">
        <v>69</v>
      </c>
      <c r="Y152" s="3" t="s">
        <v>1508</v>
      </c>
      <c r="Z152" s="3" t="s">
        <v>210</v>
      </c>
      <c r="AA152" s="3" t="s">
        <v>1307</v>
      </c>
      <c r="AB152" s="3" t="s">
        <v>224</v>
      </c>
      <c r="AC152" s="3" t="s">
        <v>1509</v>
      </c>
      <c r="AD152" s="3" t="s">
        <v>74</v>
      </c>
      <c r="AE152" s="7" t="str">
        <f>HYPERLINK("https://static.wenjuan.pub/6448a247d0af58d925dffb12/upload_file/219-Q30-image-945356.jpg?e=1683388971&amp;token=-S3u1w3JrmFKSFNKh6j5JQkPKMGLqf-aPDDdDxY6:RrhwPImjxVQoprh51SXnlatrKTo=","image.jpg")</f>
        <v>image.jpg</v>
      </c>
    </row>
    <row r="153" s="1" customFormat="1" spans="1:31">
      <c r="A153" s="2">
        <v>152</v>
      </c>
      <c r="B153" s="3" t="s">
        <v>1510</v>
      </c>
      <c r="C153" s="3" t="s">
        <v>142</v>
      </c>
      <c r="D153" s="3" t="s">
        <v>215</v>
      </c>
      <c r="E153" s="3" t="s">
        <v>1300</v>
      </c>
      <c r="F153" s="3" t="s">
        <v>1511</v>
      </c>
      <c r="G153" s="3" t="s">
        <v>1512</v>
      </c>
      <c r="H153" s="3" t="s">
        <v>56</v>
      </c>
      <c r="I153" s="3" t="s">
        <v>57</v>
      </c>
      <c r="J153" s="3" t="s">
        <v>219</v>
      </c>
      <c r="K153" s="3" t="s">
        <v>1496</v>
      </c>
      <c r="L153" s="3" t="s">
        <v>221</v>
      </c>
      <c r="M153" s="3" t="s">
        <v>1513</v>
      </c>
      <c r="N153" s="3" t="s">
        <v>1514</v>
      </c>
      <c r="O153" s="3"/>
      <c r="P153" s="3" t="s">
        <v>1515</v>
      </c>
      <c r="Q153" s="3" t="s">
        <v>62</v>
      </c>
      <c r="R153" s="3" t="s">
        <v>558</v>
      </c>
      <c r="S153" s="3" t="s">
        <v>64</v>
      </c>
      <c r="T153" s="3" t="s">
        <v>1516</v>
      </c>
      <c r="U153" s="3" t="s">
        <v>1500</v>
      </c>
      <c r="V153" s="3" t="s">
        <v>67</v>
      </c>
      <c r="W153" s="3" t="s">
        <v>68</v>
      </c>
      <c r="X153" s="3" t="s">
        <v>69</v>
      </c>
      <c r="Y153" s="3" t="s">
        <v>1517</v>
      </c>
      <c r="Z153" s="3" t="s">
        <v>210</v>
      </c>
      <c r="AA153" s="3" t="s">
        <v>1307</v>
      </c>
      <c r="AB153" s="3" t="s">
        <v>224</v>
      </c>
      <c r="AC153" s="3" t="s">
        <v>1518</v>
      </c>
      <c r="AD153" s="3" t="s">
        <v>74</v>
      </c>
      <c r="AE153" s="7" t="str">
        <f>HYPERLINK("https://static.wenjuan.pub/6448a247d0af58d925dffb12/upload_file/223-Q30-image-185019.jpg?e=1683388971&amp;token=-S3u1w3JrmFKSFNKh6j5JQkPKMGLqf-aPDDdDxY6:x41_tHu3Q9ENuFIGX1wi_Ji95zw=","image.jpg")</f>
        <v>image.jpg</v>
      </c>
    </row>
    <row r="154" s="1" customFormat="1" spans="1:31">
      <c r="A154" s="2">
        <v>153</v>
      </c>
      <c r="B154" s="3" t="s">
        <v>1519</v>
      </c>
      <c r="C154" s="3" t="s">
        <v>142</v>
      </c>
      <c r="D154" s="3" t="s">
        <v>215</v>
      </c>
      <c r="E154" s="3" t="s">
        <v>1520</v>
      </c>
      <c r="F154" s="3" t="s">
        <v>1521</v>
      </c>
      <c r="G154" s="3" t="s">
        <v>1522</v>
      </c>
      <c r="H154" s="3" t="s">
        <v>56</v>
      </c>
      <c r="I154" s="3" t="s">
        <v>57</v>
      </c>
      <c r="J154" s="3" t="s">
        <v>1357</v>
      </c>
      <c r="K154" s="3" t="s">
        <v>1324</v>
      </c>
      <c r="L154" s="3" t="s">
        <v>1314</v>
      </c>
      <c r="M154" s="3" t="s">
        <v>827</v>
      </c>
      <c r="N154" s="3" t="s">
        <v>1523</v>
      </c>
      <c r="O154" s="3"/>
      <c r="P154" s="3" t="s">
        <v>1524</v>
      </c>
      <c r="Q154" s="3" t="s">
        <v>62</v>
      </c>
      <c r="R154" s="3" t="s">
        <v>63</v>
      </c>
      <c r="S154" s="3" t="s">
        <v>64</v>
      </c>
      <c r="T154" s="3" t="s">
        <v>1525</v>
      </c>
      <c r="U154" s="3"/>
      <c r="V154" s="3" t="s">
        <v>67</v>
      </c>
      <c r="W154" s="3" t="s">
        <v>68</v>
      </c>
      <c r="X154" s="3" t="s">
        <v>69</v>
      </c>
      <c r="Y154" s="3" t="s">
        <v>1526</v>
      </c>
      <c r="Z154" s="3" t="s">
        <v>210</v>
      </c>
      <c r="AA154" s="3" t="s">
        <v>1307</v>
      </c>
      <c r="AB154" s="3" t="s">
        <v>224</v>
      </c>
      <c r="AC154" s="3" t="s">
        <v>1527</v>
      </c>
      <c r="AD154" s="3" t="s">
        <v>74</v>
      </c>
      <c r="AE154" s="7" t="str">
        <f>HYPERLINK("https://static.wenjuan.pub/6448a247d0af58d925dffb12/upload_file/236-Q30-16832556731...-608208.jpg?e=1683388971&amp;token=-S3u1w3JrmFKSFNKh6j5JQkPKMGLqf-aPDDdDxY6:PvFYCgLDWQiFwr0ubSpMqkn5uU0=","1683255673154.jpg")</f>
        <v>1683255673154.jpg</v>
      </c>
    </row>
    <row r="155" s="1" customFormat="1" spans="1:31">
      <c r="A155" s="2">
        <v>154</v>
      </c>
      <c r="B155" s="3" t="s">
        <v>1528</v>
      </c>
      <c r="C155" s="3" t="s">
        <v>142</v>
      </c>
      <c r="D155" s="3" t="s">
        <v>215</v>
      </c>
      <c r="E155" s="3" t="s">
        <v>1300</v>
      </c>
      <c r="F155" s="3" t="s">
        <v>1529</v>
      </c>
      <c r="G155" s="3" t="s">
        <v>1530</v>
      </c>
      <c r="H155" s="3" t="s">
        <v>78</v>
      </c>
      <c r="I155" s="3" t="s">
        <v>57</v>
      </c>
      <c r="J155" s="3" t="s">
        <v>1357</v>
      </c>
      <c r="K155" s="3" t="s">
        <v>1496</v>
      </c>
      <c r="L155" s="3" t="s">
        <v>1531</v>
      </c>
      <c r="M155" s="3" t="s">
        <v>720</v>
      </c>
      <c r="N155" s="3" t="s">
        <v>1532</v>
      </c>
      <c r="O155" s="3"/>
      <c r="P155" s="3" t="s">
        <v>722</v>
      </c>
      <c r="Q155" s="3" t="s">
        <v>62</v>
      </c>
      <c r="R155" s="3" t="s">
        <v>1533</v>
      </c>
      <c r="S155" s="3" t="s">
        <v>64</v>
      </c>
      <c r="T155" s="3" t="s">
        <v>97</v>
      </c>
      <c r="U155" s="3"/>
      <c r="V155" s="3" t="s">
        <v>1406</v>
      </c>
      <c r="W155" s="3" t="s">
        <v>339</v>
      </c>
      <c r="X155" s="3" t="s">
        <v>69</v>
      </c>
      <c r="Y155" s="3" t="s">
        <v>1534</v>
      </c>
      <c r="Z155" s="3" t="s">
        <v>210</v>
      </c>
      <c r="AA155" s="3" t="s">
        <v>1307</v>
      </c>
      <c r="AB155" s="3" t="s">
        <v>224</v>
      </c>
      <c r="AC155" s="3" t="s">
        <v>1535</v>
      </c>
      <c r="AD155" s="3" t="s">
        <v>74</v>
      </c>
      <c r="AE155" s="7" t="str">
        <f>HYPERLINK("https://static.wenjuan.pub/6448a247d0af58d925dffb12/upload_file/241-Q30-image-689339.jpg?e=1683388971&amp;token=-S3u1w3JrmFKSFNKh6j5JQkPKMGLqf-aPDDdDxY6:gkClnWOVGb1HA47C1cp0WBOxP9E=","image.jpg")</f>
        <v>image.jpg</v>
      </c>
    </row>
    <row r="156" s="1" customFormat="1" spans="1:31">
      <c r="A156" s="2">
        <v>155</v>
      </c>
      <c r="B156" s="3" t="s">
        <v>1536</v>
      </c>
      <c r="C156" s="3" t="s">
        <v>142</v>
      </c>
      <c r="D156" s="3" t="s">
        <v>215</v>
      </c>
      <c r="E156" s="3" t="s">
        <v>1300</v>
      </c>
      <c r="F156" s="3" t="s">
        <v>1537</v>
      </c>
      <c r="G156" s="3" t="s">
        <v>1538</v>
      </c>
      <c r="H156" s="3" t="s">
        <v>56</v>
      </c>
      <c r="I156" s="3" t="s">
        <v>57</v>
      </c>
      <c r="J156" s="3" t="s">
        <v>264</v>
      </c>
      <c r="K156" s="3" t="s">
        <v>1539</v>
      </c>
      <c r="L156" s="3" t="s">
        <v>221</v>
      </c>
      <c r="M156" s="3" t="s">
        <v>81</v>
      </c>
      <c r="N156" s="3" t="s">
        <v>1540</v>
      </c>
      <c r="O156" s="3"/>
      <c r="P156" s="3" t="s">
        <v>136</v>
      </c>
      <c r="Q156" s="3" t="s">
        <v>62</v>
      </c>
      <c r="R156" s="3" t="s">
        <v>63</v>
      </c>
      <c r="S156" s="3" t="s">
        <v>64</v>
      </c>
      <c r="T156" s="3" t="s">
        <v>1541</v>
      </c>
      <c r="U156" s="3"/>
      <c r="V156" s="3" t="s">
        <v>1406</v>
      </c>
      <c r="W156" s="3" t="s">
        <v>68</v>
      </c>
      <c r="X156" s="3" t="s">
        <v>69</v>
      </c>
      <c r="Y156" s="3" t="s">
        <v>1538</v>
      </c>
      <c r="Z156" s="3" t="s">
        <v>210</v>
      </c>
      <c r="AA156" s="3" t="s">
        <v>1307</v>
      </c>
      <c r="AB156" s="3" t="s">
        <v>224</v>
      </c>
      <c r="AC156" s="3" t="s">
        <v>1542</v>
      </c>
      <c r="AD156" s="3" t="s">
        <v>74</v>
      </c>
      <c r="AE156" s="7" t="str">
        <f>HYPERLINK("https://static.wenjuan.pub/6448a247d0af58d925dffb12/upload_file/258-Q30-image-973430.jpg?e=1683388971&amp;token=-S3u1w3JrmFKSFNKh6j5JQkPKMGLqf-aPDDdDxY6:RaXI__vWD8CjjIN4vZbhm5czb4A=","image.jpg")</f>
        <v>image.jpg</v>
      </c>
    </row>
    <row r="157" s="1" customFormat="1" spans="1:31">
      <c r="A157" s="2">
        <v>156</v>
      </c>
      <c r="B157" s="3" t="s">
        <v>1543</v>
      </c>
      <c r="C157" s="3" t="s">
        <v>142</v>
      </c>
      <c r="D157" s="3" t="s">
        <v>215</v>
      </c>
      <c r="E157" s="3" t="s">
        <v>1300</v>
      </c>
      <c r="F157" s="3" t="s">
        <v>1544</v>
      </c>
      <c r="G157" s="3" t="s">
        <v>1545</v>
      </c>
      <c r="H157" s="3" t="s">
        <v>56</v>
      </c>
      <c r="I157" s="3" t="s">
        <v>57</v>
      </c>
      <c r="J157" s="3" t="s">
        <v>1357</v>
      </c>
      <c r="K157" s="3" t="s">
        <v>1546</v>
      </c>
      <c r="L157" s="3" t="s">
        <v>221</v>
      </c>
      <c r="M157" s="3" t="s">
        <v>81</v>
      </c>
      <c r="N157" s="3" t="s">
        <v>683</v>
      </c>
      <c r="O157" s="3"/>
      <c r="P157" s="3" t="s">
        <v>1547</v>
      </c>
      <c r="Q157" s="3" t="s">
        <v>62</v>
      </c>
      <c r="R157" s="3" t="s">
        <v>112</v>
      </c>
      <c r="S157" s="3" t="s">
        <v>64</v>
      </c>
      <c r="T157" s="3" t="s">
        <v>1548</v>
      </c>
      <c r="U157" s="3"/>
      <c r="V157" s="3" t="s">
        <v>67</v>
      </c>
      <c r="W157" s="3" t="s">
        <v>68</v>
      </c>
      <c r="X157" s="3" t="s">
        <v>69</v>
      </c>
      <c r="Y157" s="3" t="s">
        <v>1549</v>
      </c>
      <c r="Z157" s="3" t="s">
        <v>210</v>
      </c>
      <c r="AA157" s="3" t="s">
        <v>1307</v>
      </c>
      <c r="AB157" s="3" t="s">
        <v>224</v>
      </c>
      <c r="AC157" s="3" t="s">
        <v>1550</v>
      </c>
      <c r="AD157" s="3" t="s">
        <v>74</v>
      </c>
      <c r="AE157" s="7" t="str">
        <f>HYPERLINK("https://static.wenjuan.pub/6448a247d0af58d925dffb12/upload_file/261-Q30-image-108643.jpg?e=1683388971&amp;token=-S3u1w3JrmFKSFNKh6j5JQkPKMGLqf-aPDDdDxY6:8nen4QjE1TIkrpAu2xEJ3px-osY=","image.jpg")</f>
        <v>image.jpg</v>
      </c>
    </row>
    <row r="158" s="1" customFormat="1" spans="1:31">
      <c r="A158" s="2">
        <v>157</v>
      </c>
      <c r="B158" s="3" t="s">
        <v>1551</v>
      </c>
      <c r="C158" s="3" t="s">
        <v>142</v>
      </c>
      <c r="D158" s="3" t="s">
        <v>215</v>
      </c>
      <c r="E158" s="3" t="s">
        <v>1300</v>
      </c>
      <c r="F158" s="3" t="s">
        <v>1552</v>
      </c>
      <c r="G158" s="3" t="s">
        <v>1553</v>
      </c>
      <c r="H158" s="3" t="s">
        <v>56</v>
      </c>
      <c r="I158" s="3" t="s">
        <v>57</v>
      </c>
      <c r="J158" s="3" t="s">
        <v>159</v>
      </c>
      <c r="K158" s="3" t="s">
        <v>220</v>
      </c>
      <c r="L158" s="3" t="s">
        <v>1314</v>
      </c>
      <c r="M158" s="3" t="s">
        <v>81</v>
      </c>
      <c r="N158" s="3" t="s">
        <v>1554</v>
      </c>
      <c r="O158" s="3"/>
      <c r="P158" s="3" t="s">
        <v>136</v>
      </c>
      <c r="Q158" s="3" t="s">
        <v>62</v>
      </c>
      <c r="R158" s="3" t="s">
        <v>183</v>
      </c>
      <c r="S158" s="3" t="s">
        <v>64</v>
      </c>
      <c r="T158" s="3" t="s">
        <v>1555</v>
      </c>
      <c r="U158" s="3"/>
      <c r="V158" s="3" t="s">
        <v>67</v>
      </c>
      <c r="W158" s="3" t="s">
        <v>68</v>
      </c>
      <c r="X158" s="3" t="s">
        <v>69</v>
      </c>
      <c r="Y158" s="3" t="s">
        <v>1556</v>
      </c>
      <c r="Z158" s="3" t="s">
        <v>210</v>
      </c>
      <c r="AA158" s="3" t="s">
        <v>1307</v>
      </c>
      <c r="AB158" s="3" t="s">
        <v>224</v>
      </c>
      <c r="AC158" s="3" t="s">
        <v>1557</v>
      </c>
      <c r="AD158" s="3" t="s">
        <v>74</v>
      </c>
      <c r="AE158" s="7" t="str">
        <f>HYPERLINK("https://static.wenjuan.pub/6448a247d0af58d925dffb12/upload_file/264-Q30-16832563826...-215364.jpg?e=1683388971&amp;token=-S3u1w3JrmFKSFNKh6j5JQkPKMGLqf-aPDDdDxY6:ZeL_UeAALHd2OGiX1pz93MSVsTs=","1683256382623.jpg")</f>
        <v>1683256382623.jpg</v>
      </c>
    </row>
    <row r="159" s="1" customFormat="1" spans="1:31">
      <c r="A159" s="2">
        <v>158</v>
      </c>
      <c r="B159" s="3" t="s">
        <v>1558</v>
      </c>
      <c r="C159" s="3" t="s">
        <v>51</v>
      </c>
      <c r="D159" s="3" t="s">
        <v>215</v>
      </c>
      <c r="E159" s="3" t="s">
        <v>1300</v>
      </c>
      <c r="F159" s="3" t="s">
        <v>1559</v>
      </c>
      <c r="G159" s="3" t="s">
        <v>1560</v>
      </c>
      <c r="H159" s="3" t="s">
        <v>78</v>
      </c>
      <c r="I159" s="3" t="s">
        <v>57</v>
      </c>
      <c r="J159" s="3" t="s">
        <v>1561</v>
      </c>
      <c r="K159" s="3" t="s">
        <v>1419</v>
      </c>
      <c r="L159" s="3" t="s">
        <v>1314</v>
      </c>
      <c r="M159" s="3" t="s">
        <v>1562</v>
      </c>
      <c r="N159" s="3" t="s">
        <v>1563</v>
      </c>
      <c r="O159" s="3"/>
      <c r="P159" s="3" t="s">
        <v>83</v>
      </c>
      <c r="Q159" s="3" t="s">
        <v>62</v>
      </c>
      <c r="R159" s="3" t="s">
        <v>1564</v>
      </c>
      <c r="S159" s="3" t="s">
        <v>64</v>
      </c>
      <c r="T159" s="3" t="s">
        <v>97</v>
      </c>
      <c r="U159" s="3"/>
      <c r="V159" s="3" t="s">
        <v>67</v>
      </c>
      <c r="W159" s="3" t="s">
        <v>339</v>
      </c>
      <c r="X159" s="3" t="s">
        <v>69</v>
      </c>
      <c r="Y159" s="3" t="s">
        <v>1565</v>
      </c>
      <c r="Z159" s="3" t="s">
        <v>210</v>
      </c>
      <c r="AA159" s="3" t="s">
        <v>1307</v>
      </c>
      <c r="AB159" s="3" t="s">
        <v>224</v>
      </c>
      <c r="AC159" s="3" t="s">
        <v>1566</v>
      </c>
      <c r="AD159" s="3" t="s">
        <v>74</v>
      </c>
      <c r="AE159" s="7" t="str">
        <f>HYPERLINK("https://static.wenjuan.pub/6448a247d0af58d925dffb12/upload_file/279-Q30-image-139977.jpg?e=1683388971&amp;token=-S3u1w3JrmFKSFNKh6j5JQkPKMGLqf-aPDDdDxY6:Bir1u5zl1E3wZE3SgvPbHFsDWeM=","image.jpg")</f>
        <v>image.jpg</v>
      </c>
    </row>
    <row r="160" s="1" customFormat="1" spans="1:31">
      <c r="A160" s="2">
        <v>159</v>
      </c>
      <c r="B160" s="3" t="s">
        <v>1567</v>
      </c>
      <c r="C160" s="3" t="s">
        <v>142</v>
      </c>
      <c r="D160" s="3" t="s">
        <v>215</v>
      </c>
      <c r="E160" s="3" t="s">
        <v>1300</v>
      </c>
      <c r="F160" s="3" t="s">
        <v>1568</v>
      </c>
      <c r="G160" s="3" t="s">
        <v>1569</v>
      </c>
      <c r="H160" s="3" t="s">
        <v>56</v>
      </c>
      <c r="I160" s="3" t="s">
        <v>57</v>
      </c>
      <c r="J160" s="3" t="s">
        <v>1570</v>
      </c>
      <c r="K160" s="3" t="s">
        <v>1571</v>
      </c>
      <c r="L160" s="3" t="s">
        <v>1314</v>
      </c>
      <c r="M160" s="3" t="s">
        <v>160</v>
      </c>
      <c r="N160" s="3" t="s">
        <v>1572</v>
      </c>
      <c r="O160" s="3"/>
      <c r="P160" s="3" t="s">
        <v>1573</v>
      </c>
      <c r="Q160" s="3" t="s">
        <v>62</v>
      </c>
      <c r="R160" s="3" t="s">
        <v>591</v>
      </c>
      <c r="S160" s="3" t="s">
        <v>64</v>
      </c>
      <c r="T160" s="3" t="s">
        <v>97</v>
      </c>
      <c r="U160" s="3"/>
      <c r="V160" s="3" t="s">
        <v>67</v>
      </c>
      <c r="W160" s="3" t="s">
        <v>68</v>
      </c>
      <c r="X160" s="3" t="s">
        <v>1574</v>
      </c>
      <c r="Y160" s="3" t="s">
        <v>1575</v>
      </c>
      <c r="Z160" s="3" t="s">
        <v>210</v>
      </c>
      <c r="AA160" s="3" t="s">
        <v>1307</v>
      </c>
      <c r="AB160" s="3" t="s">
        <v>224</v>
      </c>
      <c r="AC160" s="3" t="s">
        <v>1576</v>
      </c>
      <c r="AD160" s="3" t="s">
        <v>74</v>
      </c>
      <c r="AE160" s="7" t="str">
        <f>HYPERLINK("https://static.wenjuan.pub/6448a247d0af58d925dffb12/upload_file/282-Q30-IMG20230505...-430650.jpg?e=1683388971&amp;token=-S3u1w3JrmFKSFNKh6j5JQkPKMGLqf-aPDDdDxY6:tgHEjA-8nCWRt8Z_otk233Mf70Q=","IMG20230505112227.jpg")</f>
        <v>IMG20230505112227.jpg</v>
      </c>
    </row>
    <row r="161" s="1" customFormat="1" spans="1:31">
      <c r="A161" s="2">
        <v>160</v>
      </c>
      <c r="B161" s="3" t="s">
        <v>1577</v>
      </c>
      <c r="C161" s="3" t="s">
        <v>142</v>
      </c>
      <c r="D161" s="3" t="s">
        <v>215</v>
      </c>
      <c r="E161" s="3" t="s">
        <v>1578</v>
      </c>
      <c r="F161" s="3" t="s">
        <v>1579</v>
      </c>
      <c r="G161" s="3" t="s">
        <v>1580</v>
      </c>
      <c r="H161" s="3" t="s">
        <v>78</v>
      </c>
      <c r="I161" s="3" t="s">
        <v>57</v>
      </c>
      <c r="J161" s="3" t="s">
        <v>1357</v>
      </c>
      <c r="K161" s="3" t="s">
        <v>220</v>
      </c>
      <c r="L161" s="3" t="s">
        <v>1325</v>
      </c>
      <c r="M161" s="3" t="s">
        <v>958</v>
      </c>
      <c r="N161" s="3" t="s">
        <v>1581</v>
      </c>
      <c r="O161" s="3"/>
      <c r="P161" s="3" t="s">
        <v>1582</v>
      </c>
      <c r="Q161" s="3" t="s">
        <v>62</v>
      </c>
      <c r="R161" s="3" t="s">
        <v>63</v>
      </c>
      <c r="S161" s="3" t="s">
        <v>64</v>
      </c>
      <c r="T161" s="3" t="s">
        <v>97</v>
      </c>
      <c r="U161" s="3"/>
      <c r="V161" s="3" t="s">
        <v>67</v>
      </c>
      <c r="W161" s="3" t="s">
        <v>68</v>
      </c>
      <c r="X161" s="3" t="s">
        <v>69</v>
      </c>
      <c r="Y161" s="3" t="s">
        <v>1583</v>
      </c>
      <c r="Z161" s="3" t="s">
        <v>210</v>
      </c>
      <c r="AA161" s="3" t="s">
        <v>1307</v>
      </c>
      <c r="AB161" s="3" t="s">
        <v>224</v>
      </c>
      <c r="AC161" s="3" t="s">
        <v>1584</v>
      </c>
      <c r="AD161" s="3" t="s">
        <v>74</v>
      </c>
      <c r="AE161" s="7" t="str">
        <f>HYPERLINK("https://static.wenjuan.pub/6448a247d0af58d925dffb12/upload_file/278-Q30-image-174671.jpg?e=1683388971&amp;token=-S3u1w3JrmFKSFNKh6j5JQkPKMGLqf-aPDDdDxY6:cVQgmsFCtMVnurUKy-oP3K_QpUY=","image.jpg")</f>
        <v>image.jpg</v>
      </c>
    </row>
    <row r="162" s="1" customFormat="1" spans="1:31">
      <c r="A162" s="2">
        <v>161</v>
      </c>
      <c r="B162" s="3" t="s">
        <v>1585</v>
      </c>
      <c r="C162" s="3" t="s">
        <v>142</v>
      </c>
      <c r="D162" s="3" t="s">
        <v>215</v>
      </c>
      <c r="E162" s="3" t="s">
        <v>1300</v>
      </c>
      <c r="F162" s="3" t="s">
        <v>1586</v>
      </c>
      <c r="G162" s="3" t="s">
        <v>1587</v>
      </c>
      <c r="H162" s="3" t="s">
        <v>56</v>
      </c>
      <c r="I162" s="3" t="s">
        <v>57</v>
      </c>
      <c r="J162" s="3" t="s">
        <v>1477</v>
      </c>
      <c r="K162" s="3" t="s">
        <v>1588</v>
      </c>
      <c r="L162" s="3" t="s">
        <v>1334</v>
      </c>
      <c r="M162" s="3" t="s">
        <v>81</v>
      </c>
      <c r="N162" s="3" t="s">
        <v>1589</v>
      </c>
      <c r="O162" s="3"/>
      <c r="P162" s="3" t="s">
        <v>1590</v>
      </c>
      <c r="Q162" s="3" t="s">
        <v>62</v>
      </c>
      <c r="R162" s="3" t="s">
        <v>1591</v>
      </c>
      <c r="S162" s="3" t="s">
        <v>64</v>
      </c>
      <c r="T162" s="3" t="s">
        <v>65</v>
      </c>
      <c r="U162" s="3" t="s">
        <v>1592</v>
      </c>
      <c r="V162" s="3" t="s">
        <v>1593</v>
      </c>
      <c r="W162" s="3" t="s">
        <v>99</v>
      </c>
      <c r="X162" s="3" t="s">
        <v>69</v>
      </c>
      <c r="Y162" s="3" t="s">
        <v>1594</v>
      </c>
      <c r="Z162" s="3" t="s">
        <v>210</v>
      </c>
      <c r="AA162" s="3" t="s">
        <v>1307</v>
      </c>
      <c r="AB162" s="3" t="s">
        <v>224</v>
      </c>
      <c r="AC162" s="3" t="s">
        <v>1595</v>
      </c>
      <c r="AD162" s="3" t="s">
        <v>74</v>
      </c>
      <c r="AE162" s="7" t="str">
        <f>HYPERLINK("https://static.wenjuan.pub/6448a247d0af58d925dffb12/upload_file/320-Q30-image-425151.jpg?e=1683388971&amp;token=-S3u1w3JrmFKSFNKh6j5JQkPKMGLqf-aPDDdDxY6:5U9Pgo5e4CZ3ew0jx9xeQy9_FfI=","image.jpg")</f>
        <v>image.jpg</v>
      </c>
    </row>
    <row r="163" s="1" customFormat="1" spans="1:31">
      <c r="A163" s="2">
        <v>162</v>
      </c>
      <c r="B163" s="3" t="s">
        <v>1596</v>
      </c>
      <c r="C163" s="3" t="s">
        <v>142</v>
      </c>
      <c r="D163" s="3" t="s">
        <v>215</v>
      </c>
      <c r="E163" s="3" t="s">
        <v>1300</v>
      </c>
      <c r="F163" s="3" t="s">
        <v>1597</v>
      </c>
      <c r="G163" s="3" t="s">
        <v>1598</v>
      </c>
      <c r="H163" s="3" t="s">
        <v>56</v>
      </c>
      <c r="I163" s="3" t="s">
        <v>57</v>
      </c>
      <c r="J163" s="3" t="s">
        <v>231</v>
      </c>
      <c r="K163" s="3" t="s">
        <v>220</v>
      </c>
      <c r="L163" s="3" t="s">
        <v>221</v>
      </c>
      <c r="M163" s="3" t="s">
        <v>81</v>
      </c>
      <c r="N163" s="3" t="s">
        <v>1599</v>
      </c>
      <c r="O163" s="3"/>
      <c r="P163" s="3" t="s">
        <v>919</v>
      </c>
      <c r="Q163" s="3" t="s">
        <v>62</v>
      </c>
      <c r="R163" s="3" t="s">
        <v>63</v>
      </c>
      <c r="S163" s="3" t="s">
        <v>64</v>
      </c>
      <c r="T163" s="3" t="s">
        <v>97</v>
      </c>
      <c r="U163" s="3"/>
      <c r="V163" s="3" t="s">
        <v>67</v>
      </c>
      <c r="W163" s="3" t="s">
        <v>99</v>
      </c>
      <c r="X163" s="3" t="s">
        <v>69</v>
      </c>
      <c r="Y163" s="3" t="s">
        <v>1600</v>
      </c>
      <c r="Z163" s="3" t="s">
        <v>210</v>
      </c>
      <c r="AA163" s="3" t="s">
        <v>1307</v>
      </c>
      <c r="AB163" s="3" t="s">
        <v>224</v>
      </c>
      <c r="AC163" s="3" t="s">
        <v>1601</v>
      </c>
      <c r="AD163" s="3" t="s">
        <v>74</v>
      </c>
      <c r="AE163" s="7" t="str">
        <f>HYPERLINK("https://static.wenjuan.pub/6448a247d0af58d925dffb12/upload_file/305-Q30-image-992669.jpg?e=1683388971&amp;token=-S3u1w3JrmFKSFNKh6j5JQkPKMGLqf-aPDDdDxY6:y9mDqqfi9PPGFFNeqqKMGuuHdJM=","image.jpg")</f>
        <v>image.jpg</v>
      </c>
    </row>
    <row r="164" s="1" customFormat="1" spans="1:31">
      <c r="A164" s="2">
        <v>163</v>
      </c>
      <c r="B164" s="3" t="s">
        <v>1602</v>
      </c>
      <c r="C164" s="3" t="s">
        <v>142</v>
      </c>
      <c r="D164" s="3" t="s">
        <v>215</v>
      </c>
      <c r="E164" s="3" t="s">
        <v>1300</v>
      </c>
      <c r="F164" s="3" t="s">
        <v>1603</v>
      </c>
      <c r="G164" s="3" t="s">
        <v>1604</v>
      </c>
      <c r="H164" s="3" t="s">
        <v>56</v>
      </c>
      <c r="I164" s="3" t="s">
        <v>57</v>
      </c>
      <c r="J164" s="3" t="s">
        <v>1357</v>
      </c>
      <c r="K164" s="3" t="s">
        <v>1419</v>
      </c>
      <c r="L164" s="3" t="s">
        <v>221</v>
      </c>
      <c r="M164" s="3" t="s">
        <v>491</v>
      </c>
      <c r="N164" s="3" t="s">
        <v>1605</v>
      </c>
      <c r="O164" s="3"/>
      <c r="P164" s="3" t="s">
        <v>645</v>
      </c>
      <c r="Q164" s="3" t="s">
        <v>62</v>
      </c>
      <c r="R164" s="3" t="s">
        <v>63</v>
      </c>
      <c r="S164" s="3" t="s">
        <v>64</v>
      </c>
      <c r="T164" s="3" t="s">
        <v>97</v>
      </c>
      <c r="U164" s="3"/>
      <c r="V164" s="3" t="s">
        <v>67</v>
      </c>
      <c r="W164" s="3" t="s">
        <v>99</v>
      </c>
      <c r="X164" s="3" t="s">
        <v>69</v>
      </c>
      <c r="Y164" s="3" t="s">
        <v>1606</v>
      </c>
      <c r="Z164" s="3" t="s">
        <v>210</v>
      </c>
      <c r="AA164" s="3" t="s">
        <v>1307</v>
      </c>
      <c r="AB164" s="3" t="s">
        <v>224</v>
      </c>
      <c r="AC164" s="3" t="s">
        <v>1607</v>
      </c>
      <c r="AD164" s="3" t="s">
        <v>74</v>
      </c>
      <c r="AE164" s="7" t="str">
        <f>HYPERLINK("https://static.wenjuan.pub/6448a247d0af58d925dffb12/upload_file/310-Q30-16832577458...-410940.jpg?e=1683388971&amp;token=-S3u1w3JrmFKSFNKh6j5JQkPKMGLqf-aPDDdDxY6:9AeMHCacctXlE47mYcpwVJbLhdE=","1683257745880.jpg")</f>
        <v>1683257745880.jpg</v>
      </c>
    </row>
    <row r="165" s="1" customFormat="1" spans="1:31">
      <c r="A165" s="2">
        <v>164</v>
      </c>
      <c r="B165" s="3" t="s">
        <v>1608</v>
      </c>
      <c r="C165" s="3" t="s">
        <v>142</v>
      </c>
      <c r="D165" s="3" t="s">
        <v>215</v>
      </c>
      <c r="E165" s="3" t="s">
        <v>1300</v>
      </c>
      <c r="F165" s="3" t="s">
        <v>1609</v>
      </c>
      <c r="G165" s="3" t="s">
        <v>1610</v>
      </c>
      <c r="H165" s="3" t="s">
        <v>56</v>
      </c>
      <c r="I165" s="3" t="s">
        <v>57</v>
      </c>
      <c r="J165" s="3" t="s">
        <v>1357</v>
      </c>
      <c r="K165" s="3" t="s">
        <v>1611</v>
      </c>
      <c r="L165" s="3" t="s">
        <v>221</v>
      </c>
      <c r="M165" s="3" t="s">
        <v>542</v>
      </c>
      <c r="N165" s="3" t="s">
        <v>1612</v>
      </c>
      <c r="O165" s="3"/>
      <c r="P165" s="3" t="s">
        <v>1613</v>
      </c>
      <c r="Q165" s="3" t="s">
        <v>62</v>
      </c>
      <c r="R165" s="3" t="s">
        <v>1614</v>
      </c>
      <c r="S165" s="3" t="s">
        <v>64</v>
      </c>
      <c r="T165" s="3" t="s">
        <v>97</v>
      </c>
      <c r="U165" s="3"/>
      <c r="V165" s="3" t="s">
        <v>67</v>
      </c>
      <c r="W165" s="3" t="s">
        <v>99</v>
      </c>
      <c r="X165" s="3" t="s">
        <v>69</v>
      </c>
      <c r="Y165" s="3" t="s">
        <v>1615</v>
      </c>
      <c r="Z165" s="3" t="s">
        <v>210</v>
      </c>
      <c r="AA165" s="3" t="s">
        <v>1307</v>
      </c>
      <c r="AB165" s="3" t="s">
        <v>224</v>
      </c>
      <c r="AC165" s="3" t="s">
        <v>1616</v>
      </c>
      <c r="AD165" s="3" t="s">
        <v>74</v>
      </c>
      <c r="AE165" s="7" t="str">
        <f>HYPERLINK("https://static.wenjuan.pub/6448a247d0af58d925dffb12/upload_file/311-Q30-16832578355...-629567.jpg?e=1683388971&amp;token=-S3u1w3JrmFKSFNKh6j5JQkPKMGLqf-aPDDdDxY6:vOYByKDsQMLzgeVn61dDEvCouTw=","1683257835508.jpg")</f>
        <v>1683257835508.jpg</v>
      </c>
    </row>
    <row r="166" s="1" customFormat="1" spans="1:31">
      <c r="A166" s="2">
        <v>165</v>
      </c>
      <c r="B166" s="3" t="s">
        <v>1617</v>
      </c>
      <c r="C166" s="3" t="s">
        <v>51</v>
      </c>
      <c r="D166" s="3" t="s">
        <v>215</v>
      </c>
      <c r="E166" s="3" t="s">
        <v>1300</v>
      </c>
      <c r="F166" s="3" t="s">
        <v>1618</v>
      </c>
      <c r="G166" s="3" t="s">
        <v>1619</v>
      </c>
      <c r="H166" s="3" t="s">
        <v>56</v>
      </c>
      <c r="I166" s="3" t="s">
        <v>57</v>
      </c>
      <c r="J166" s="3" t="s">
        <v>219</v>
      </c>
      <c r="K166" s="3" t="s">
        <v>1419</v>
      </c>
      <c r="L166" s="3" t="s">
        <v>221</v>
      </c>
      <c r="M166" s="3" t="s">
        <v>1620</v>
      </c>
      <c r="N166" s="3" t="s">
        <v>1621</v>
      </c>
      <c r="O166" s="3"/>
      <c r="P166" s="3" t="s">
        <v>1622</v>
      </c>
      <c r="Q166" s="3" t="s">
        <v>62</v>
      </c>
      <c r="R166" s="3" t="s">
        <v>112</v>
      </c>
      <c r="S166" s="3" t="s">
        <v>64</v>
      </c>
      <c r="T166" s="3" t="s">
        <v>97</v>
      </c>
      <c r="U166" s="3"/>
      <c r="V166" s="3" t="s">
        <v>67</v>
      </c>
      <c r="W166" s="3" t="s">
        <v>68</v>
      </c>
      <c r="X166" s="3" t="s">
        <v>69</v>
      </c>
      <c r="Y166" s="3" t="s">
        <v>1623</v>
      </c>
      <c r="Z166" s="3" t="s">
        <v>210</v>
      </c>
      <c r="AA166" s="3" t="s">
        <v>1307</v>
      </c>
      <c r="AB166" s="3" t="s">
        <v>224</v>
      </c>
      <c r="AC166" s="3" t="s">
        <v>1624</v>
      </c>
      <c r="AD166" s="3" t="s">
        <v>74</v>
      </c>
      <c r="AE166" s="7" t="str">
        <f>HYPERLINK("https://static.wenjuan.pub/6448a247d0af58d925dffb12/upload_file/336-Q30-16832585338...-503298.jpg?e=1683388971&amp;token=-S3u1w3JrmFKSFNKh6j5JQkPKMGLqf-aPDDdDxY6:Q4xOFUSFWZKEAIep9-ghzUJC3_0=","1683258533802.jpg")</f>
        <v>1683258533802.jpg</v>
      </c>
    </row>
    <row r="167" s="1" customFormat="1" spans="1:31">
      <c r="A167" s="2">
        <v>166</v>
      </c>
      <c r="B167" s="3" t="s">
        <v>1625</v>
      </c>
      <c r="C167" s="3" t="s">
        <v>142</v>
      </c>
      <c r="D167" s="3" t="s">
        <v>215</v>
      </c>
      <c r="E167" s="3" t="s">
        <v>1300</v>
      </c>
      <c r="F167" s="3" t="s">
        <v>1626</v>
      </c>
      <c r="G167" s="3" t="s">
        <v>1627</v>
      </c>
      <c r="H167" s="3" t="s">
        <v>56</v>
      </c>
      <c r="I167" s="3" t="s">
        <v>57</v>
      </c>
      <c r="J167" s="3" t="s">
        <v>231</v>
      </c>
      <c r="K167" s="3" t="s">
        <v>1419</v>
      </c>
      <c r="L167" s="3" t="s">
        <v>221</v>
      </c>
      <c r="M167" s="3" t="s">
        <v>81</v>
      </c>
      <c r="N167" s="3" t="s">
        <v>1628</v>
      </c>
      <c r="O167" s="3"/>
      <c r="P167" s="3" t="s">
        <v>1629</v>
      </c>
      <c r="Q167" s="3" t="s">
        <v>62</v>
      </c>
      <c r="R167" s="3" t="s">
        <v>293</v>
      </c>
      <c r="S167" s="3" t="s">
        <v>64</v>
      </c>
      <c r="T167" s="3" t="s">
        <v>97</v>
      </c>
      <c r="U167" s="3"/>
      <c r="V167" s="3" t="s">
        <v>67</v>
      </c>
      <c r="W167" s="3" t="s">
        <v>339</v>
      </c>
      <c r="X167" s="3" t="s">
        <v>69</v>
      </c>
      <c r="Y167" s="3" t="s">
        <v>1630</v>
      </c>
      <c r="Z167" s="3" t="s">
        <v>210</v>
      </c>
      <c r="AA167" s="3" t="s">
        <v>1307</v>
      </c>
      <c r="AB167" s="3" t="s">
        <v>224</v>
      </c>
      <c r="AC167" s="3" t="s">
        <v>1631</v>
      </c>
      <c r="AD167" s="3" t="s">
        <v>74</v>
      </c>
      <c r="AE167" s="7" t="str">
        <f>HYPERLINK("https://static.wenjuan.pub/6448a247d0af58d925dffb12/upload_file/325-Q30-16832583110...-928564.jpg?e=1683388971&amp;token=-S3u1w3JrmFKSFNKh6j5JQkPKMGLqf-aPDDdDxY6:MCDt4XE0jcHVVzGY9EGydRchgS4=","1683258311040.jpg")</f>
        <v>1683258311040.jpg</v>
      </c>
    </row>
    <row r="168" s="1" customFormat="1" spans="1:31">
      <c r="A168" s="2">
        <v>167</v>
      </c>
      <c r="B168" s="3" t="s">
        <v>1632</v>
      </c>
      <c r="C168" s="3" t="s">
        <v>51</v>
      </c>
      <c r="D168" s="3" t="s">
        <v>215</v>
      </c>
      <c r="E168" s="3" t="s">
        <v>1300</v>
      </c>
      <c r="F168" s="3" t="s">
        <v>1633</v>
      </c>
      <c r="G168" s="3" t="s">
        <v>1634</v>
      </c>
      <c r="H168" s="3" t="s">
        <v>56</v>
      </c>
      <c r="I168" s="3" t="s">
        <v>57</v>
      </c>
      <c r="J168" s="3" t="s">
        <v>159</v>
      </c>
      <c r="K168" s="3" t="s">
        <v>1588</v>
      </c>
      <c r="L168" s="3" t="s">
        <v>1635</v>
      </c>
      <c r="M168" s="3" t="s">
        <v>122</v>
      </c>
      <c r="N168" s="3" t="s">
        <v>1636</v>
      </c>
      <c r="O168" s="3"/>
      <c r="P168" s="3" t="s">
        <v>1637</v>
      </c>
      <c r="Q168" s="3" t="s">
        <v>62</v>
      </c>
      <c r="R168" s="3" t="s">
        <v>1638</v>
      </c>
      <c r="S168" s="3" t="s">
        <v>64</v>
      </c>
      <c r="T168" s="3" t="s">
        <v>65</v>
      </c>
      <c r="U168" s="3" t="s">
        <v>1639</v>
      </c>
      <c r="V168" s="3" t="s">
        <v>67</v>
      </c>
      <c r="W168" s="3" t="s">
        <v>68</v>
      </c>
      <c r="X168" s="3" t="s">
        <v>69</v>
      </c>
      <c r="Y168" s="3" t="s">
        <v>1587</v>
      </c>
      <c r="Z168" s="3" t="s">
        <v>67</v>
      </c>
      <c r="AA168" s="3" t="s">
        <v>1307</v>
      </c>
      <c r="AB168" s="3" t="s">
        <v>224</v>
      </c>
      <c r="AC168" s="3" t="s">
        <v>1640</v>
      </c>
      <c r="AD168" s="3" t="s">
        <v>74</v>
      </c>
      <c r="AE168" s="7" t="str">
        <f>HYPERLINK("https://static.wenjuan.pub/6448a247d0af58d925dffb12/upload_file/334-Q30-16832584236...-847467.jpg?e=1683388971&amp;token=-S3u1w3JrmFKSFNKh6j5JQkPKMGLqf-aPDDdDxY6:b3hzpNET5OUKi1ut45UTCUPaTuE=","1683258423645.jpg")</f>
        <v>1683258423645.jpg</v>
      </c>
    </row>
    <row r="169" s="1" customFormat="1" spans="1:31">
      <c r="A169" s="2">
        <v>168</v>
      </c>
      <c r="B169" s="3" t="s">
        <v>1641</v>
      </c>
      <c r="C169" s="3" t="s">
        <v>142</v>
      </c>
      <c r="D169" s="3" t="s">
        <v>215</v>
      </c>
      <c r="E169" s="3" t="s">
        <v>1642</v>
      </c>
      <c r="F169" s="3" t="s">
        <v>1643</v>
      </c>
      <c r="G169" s="3" t="s">
        <v>1644</v>
      </c>
      <c r="H169" s="3" t="s">
        <v>56</v>
      </c>
      <c r="I169" s="3" t="s">
        <v>57</v>
      </c>
      <c r="J169" s="3" t="s">
        <v>278</v>
      </c>
      <c r="K169" s="3" t="s">
        <v>220</v>
      </c>
      <c r="L169" s="3" t="s">
        <v>221</v>
      </c>
      <c r="M169" s="3" t="s">
        <v>683</v>
      </c>
      <c r="N169" s="3" t="s">
        <v>683</v>
      </c>
      <c r="O169" s="3"/>
      <c r="P169" s="3" t="s">
        <v>1645</v>
      </c>
      <c r="Q169" s="3" t="s">
        <v>62</v>
      </c>
      <c r="R169" s="3" t="s">
        <v>1480</v>
      </c>
      <c r="S169" s="3" t="s">
        <v>64</v>
      </c>
      <c r="T169" s="3" t="s">
        <v>97</v>
      </c>
      <c r="U169" s="3"/>
      <c r="V169" s="3" t="s">
        <v>67</v>
      </c>
      <c r="W169" s="3" t="s">
        <v>68</v>
      </c>
      <c r="X169" s="3" t="s">
        <v>69</v>
      </c>
      <c r="Y169" s="3" t="s">
        <v>1644</v>
      </c>
      <c r="Z169" s="3" t="s">
        <v>210</v>
      </c>
      <c r="AA169" s="3" t="s">
        <v>1307</v>
      </c>
      <c r="AB169" s="3" t="s">
        <v>224</v>
      </c>
      <c r="AC169" s="3" t="s">
        <v>1646</v>
      </c>
      <c r="AD169" s="3" t="s">
        <v>74</v>
      </c>
      <c r="AE169" s="7" t="str">
        <f>HYPERLINK("https://static.wenjuan.pub/6448a247d0af58d925dffb12/upload_file/337-Q30-16832585425...-282678.jpg?e=1683388971&amp;token=-S3u1w3JrmFKSFNKh6j5JQkPKMGLqf-aPDDdDxY6:uoky1TUdUm-uJzebzlKItO-TVkY=","1683258542542.jpg")</f>
        <v>1683258542542.jpg</v>
      </c>
    </row>
    <row r="170" s="1" customFormat="1" spans="1:31">
      <c r="A170" s="2">
        <v>169</v>
      </c>
      <c r="B170" s="3" t="s">
        <v>1647</v>
      </c>
      <c r="C170" s="3" t="s">
        <v>142</v>
      </c>
      <c r="D170" s="3" t="s">
        <v>215</v>
      </c>
      <c r="E170" s="3" t="s">
        <v>1300</v>
      </c>
      <c r="F170" s="3" t="s">
        <v>1648</v>
      </c>
      <c r="G170" s="3" t="s">
        <v>1649</v>
      </c>
      <c r="H170" s="3" t="s">
        <v>78</v>
      </c>
      <c r="I170" s="3" t="s">
        <v>57</v>
      </c>
      <c r="J170" s="3" t="s">
        <v>1357</v>
      </c>
      <c r="K170" s="3" t="s">
        <v>58</v>
      </c>
      <c r="L170" s="3" t="s">
        <v>1334</v>
      </c>
      <c r="M170" s="3" t="s">
        <v>81</v>
      </c>
      <c r="N170" s="3" t="s">
        <v>1650</v>
      </c>
      <c r="O170" s="3"/>
      <c r="P170" s="3" t="s">
        <v>1651</v>
      </c>
      <c r="Q170" s="3" t="s">
        <v>62</v>
      </c>
      <c r="R170" s="3" t="s">
        <v>1366</v>
      </c>
      <c r="S170" s="3" t="s">
        <v>64</v>
      </c>
      <c r="T170" s="3" t="s">
        <v>65</v>
      </c>
      <c r="U170" s="3"/>
      <c r="V170" s="3" t="s">
        <v>67</v>
      </c>
      <c r="W170" s="3" t="s">
        <v>68</v>
      </c>
      <c r="X170" s="3" t="s">
        <v>69</v>
      </c>
      <c r="Y170" s="3" t="s">
        <v>1652</v>
      </c>
      <c r="Z170" s="3" t="s">
        <v>210</v>
      </c>
      <c r="AA170" s="3" t="s">
        <v>1307</v>
      </c>
      <c r="AB170" s="3" t="s">
        <v>224</v>
      </c>
      <c r="AC170" s="3" t="s">
        <v>1653</v>
      </c>
      <c r="AD170" s="3" t="s">
        <v>74</v>
      </c>
      <c r="AE170" s="7" t="str">
        <f>HYPERLINK("https://static.wenjuan.pub/6448a247d0af58d925dffb12/upload_file/339-Q30-image-808545.jpg?e=1683388971&amp;token=-S3u1w3JrmFKSFNKh6j5JQkPKMGLqf-aPDDdDxY6:UvSVf7Vr0w07LxwnMd5Jih9o9Eo=","image.jpg")</f>
        <v>image.jpg</v>
      </c>
    </row>
    <row r="171" s="1" customFormat="1" spans="1:31">
      <c r="A171" s="2">
        <v>170</v>
      </c>
      <c r="B171" s="3" t="s">
        <v>1654</v>
      </c>
      <c r="C171" s="3" t="s">
        <v>142</v>
      </c>
      <c r="D171" s="3" t="s">
        <v>215</v>
      </c>
      <c r="E171" s="3" t="s">
        <v>1300</v>
      </c>
      <c r="F171" s="3" t="s">
        <v>1655</v>
      </c>
      <c r="G171" s="3" t="s">
        <v>1656</v>
      </c>
      <c r="H171" s="3" t="s">
        <v>56</v>
      </c>
      <c r="I171" s="3" t="s">
        <v>57</v>
      </c>
      <c r="J171" s="3" t="s">
        <v>693</v>
      </c>
      <c r="K171" s="3" t="s">
        <v>220</v>
      </c>
      <c r="L171" s="3" t="s">
        <v>221</v>
      </c>
      <c r="M171" s="3" t="s">
        <v>683</v>
      </c>
      <c r="N171" s="3" t="s">
        <v>1657</v>
      </c>
      <c r="O171" s="3"/>
      <c r="P171" s="3" t="s">
        <v>136</v>
      </c>
      <c r="Q171" s="3" t="s">
        <v>62</v>
      </c>
      <c r="R171" s="3" t="s">
        <v>1658</v>
      </c>
      <c r="S171" s="3" t="s">
        <v>64</v>
      </c>
      <c r="T171" s="3" t="s">
        <v>97</v>
      </c>
      <c r="U171" s="3"/>
      <c r="V171" s="3" t="s">
        <v>67</v>
      </c>
      <c r="W171" s="3" t="s">
        <v>99</v>
      </c>
      <c r="X171" s="3" t="s">
        <v>69</v>
      </c>
      <c r="Y171" s="3" t="s">
        <v>1659</v>
      </c>
      <c r="Z171" s="3" t="s">
        <v>210</v>
      </c>
      <c r="AA171" s="3" t="s">
        <v>1307</v>
      </c>
      <c r="AB171" s="3" t="s">
        <v>224</v>
      </c>
      <c r="AC171" s="3" t="s">
        <v>1660</v>
      </c>
      <c r="AD171" s="3" t="s">
        <v>74</v>
      </c>
      <c r="AE171" s="7" t="str">
        <f>HYPERLINK("https://static.wenjuan.pub/6448a247d0af58d925dffb12/upload_file/349-Q30-16832588448...-737961.jpg?e=1683388971&amp;token=-S3u1w3JrmFKSFNKh6j5JQkPKMGLqf-aPDDdDxY6:lFajnw_bW8FcTrWGx2oT-kk5rZU=","1683258844805.jpg")</f>
        <v>1683258844805.jpg</v>
      </c>
    </row>
    <row r="172" s="1" customFormat="1" spans="1:31">
      <c r="A172" s="2">
        <v>171</v>
      </c>
      <c r="B172" s="3" t="s">
        <v>1661</v>
      </c>
      <c r="C172" s="3" t="s">
        <v>142</v>
      </c>
      <c r="D172" s="3" t="s">
        <v>215</v>
      </c>
      <c r="E172" s="3" t="s">
        <v>1300</v>
      </c>
      <c r="F172" s="3" t="s">
        <v>1662</v>
      </c>
      <c r="G172" s="3" t="s">
        <v>1663</v>
      </c>
      <c r="H172" s="3" t="s">
        <v>56</v>
      </c>
      <c r="I172" s="3" t="s">
        <v>57</v>
      </c>
      <c r="J172" s="3" t="s">
        <v>1357</v>
      </c>
      <c r="K172" s="3" t="s">
        <v>1419</v>
      </c>
      <c r="L172" s="3" t="s">
        <v>1314</v>
      </c>
      <c r="M172" s="3" t="s">
        <v>81</v>
      </c>
      <c r="N172" s="3" t="s">
        <v>1664</v>
      </c>
      <c r="O172" s="3"/>
      <c r="P172" s="3" t="s">
        <v>1665</v>
      </c>
      <c r="Q172" s="3" t="s">
        <v>62</v>
      </c>
      <c r="R172" s="3" t="s">
        <v>1666</v>
      </c>
      <c r="S172" s="3" t="s">
        <v>64</v>
      </c>
      <c r="T172" s="3" t="s">
        <v>97</v>
      </c>
      <c r="U172" s="3"/>
      <c r="V172" s="3" t="s">
        <v>67</v>
      </c>
      <c r="W172" s="3" t="s">
        <v>68</v>
      </c>
      <c r="X172" s="3" t="s">
        <v>1667</v>
      </c>
      <c r="Y172" s="3" t="s">
        <v>1668</v>
      </c>
      <c r="Z172" s="3" t="s">
        <v>210</v>
      </c>
      <c r="AA172" s="3" t="s">
        <v>1307</v>
      </c>
      <c r="AB172" s="3" t="s">
        <v>224</v>
      </c>
      <c r="AC172" s="3" t="s">
        <v>1669</v>
      </c>
      <c r="AD172" s="3" t="s">
        <v>74</v>
      </c>
      <c r="AE172" s="7" t="str">
        <f>HYPERLINK("https://static.wenjuan.pub/6448a247d0af58d925dffb12/upload_file/376-Q30-image-550056.jpg?e=1683388971&amp;token=-S3u1w3JrmFKSFNKh6j5JQkPKMGLqf-aPDDdDxY6:0Afzra1Pm-OPUL4G-xmLVn__SP0=","image.jpg")</f>
        <v>image.jpg</v>
      </c>
    </row>
    <row r="173" s="1" customFormat="1" spans="1:31">
      <c r="A173" s="2">
        <v>172</v>
      </c>
      <c r="B173" s="3" t="s">
        <v>1670</v>
      </c>
      <c r="C173" s="3" t="s">
        <v>142</v>
      </c>
      <c r="D173" s="3" t="s">
        <v>215</v>
      </c>
      <c r="E173" s="3" t="s">
        <v>1300</v>
      </c>
      <c r="F173" s="3" t="s">
        <v>1671</v>
      </c>
      <c r="G173" s="3" t="s">
        <v>1672</v>
      </c>
      <c r="H173" s="3" t="s">
        <v>56</v>
      </c>
      <c r="I173" s="3" t="s">
        <v>57</v>
      </c>
      <c r="J173" s="3" t="s">
        <v>264</v>
      </c>
      <c r="K173" s="3" t="s">
        <v>1324</v>
      </c>
      <c r="L173" s="3" t="s">
        <v>1403</v>
      </c>
      <c r="M173" s="3" t="s">
        <v>1673</v>
      </c>
      <c r="N173" s="3" t="s">
        <v>1674</v>
      </c>
      <c r="O173" s="3"/>
      <c r="P173" s="3" t="s">
        <v>883</v>
      </c>
      <c r="Q173" s="3" t="s">
        <v>62</v>
      </c>
      <c r="R173" s="3" t="s">
        <v>63</v>
      </c>
      <c r="S173" s="3" t="s">
        <v>64</v>
      </c>
      <c r="T173" s="3" t="s">
        <v>65</v>
      </c>
      <c r="U173" s="3"/>
      <c r="V173" s="3" t="s">
        <v>67</v>
      </c>
      <c r="W173" s="3" t="s">
        <v>99</v>
      </c>
      <c r="X173" s="3" t="s">
        <v>69</v>
      </c>
      <c r="Y173" s="3" t="s">
        <v>1675</v>
      </c>
      <c r="Z173" s="3" t="s">
        <v>210</v>
      </c>
      <c r="AA173" s="3" t="s">
        <v>1307</v>
      </c>
      <c r="AB173" s="3" t="s">
        <v>224</v>
      </c>
      <c r="AC173" s="3" t="s">
        <v>1676</v>
      </c>
      <c r="AD173" s="3" t="s">
        <v>74</v>
      </c>
      <c r="AE173" s="7" t="str">
        <f>HYPERLINK("https://static.wenjuan.pub/6448a247d0af58d925dffb12/upload_file/386-Q30-image-366745.jpg?e=1683388971&amp;token=-S3u1w3JrmFKSFNKh6j5JQkPKMGLqf-aPDDdDxY6:fZMBCDHLBqn3IsCyB0ypi75vBgw=","image.jpg")</f>
        <v>image.jpg</v>
      </c>
    </row>
    <row r="174" s="1" customFormat="1" spans="1:31">
      <c r="A174" s="2">
        <v>173</v>
      </c>
      <c r="B174" s="3" t="s">
        <v>1677</v>
      </c>
      <c r="C174" s="3" t="s">
        <v>142</v>
      </c>
      <c r="D174" s="3" t="s">
        <v>215</v>
      </c>
      <c r="E174" s="3" t="s">
        <v>1300</v>
      </c>
      <c r="F174" s="3" t="s">
        <v>1678</v>
      </c>
      <c r="G174" s="3" t="s">
        <v>1679</v>
      </c>
      <c r="H174" s="3" t="s">
        <v>78</v>
      </c>
      <c r="I174" s="3" t="s">
        <v>57</v>
      </c>
      <c r="J174" s="3" t="s">
        <v>231</v>
      </c>
      <c r="K174" s="3" t="s">
        <v>1303</v>
      </c>
      <c r="L174" s="3" t="s">
        <v>221</v>
      </c>
      <c r="M174" s="3" t="s">
        <v>234</v>
      </c>
      <c r="N174" s="3" t="s">
        <v>1628</v>
      </c>
      <c r="O174" s="3"/>
      <c r="P174" s="3" t="s">
        <v>1244</v>
      </c>
      <c r="Q174" s="3" t="s">
        <v>62</v>
      </c>
      <c r="R174" s="3" t="s">
        <v>63</v>
      </c>
      <c r="S174" s="3" t="s">
        <v>64</v>
      </c>
      <c r="T174" s="3" t="s">
        <v>97</v>
      </c>
      <c r="U174" s="3"/>
      <c r="V174" s="3" t="s">
        <v>67</v>
      </c>
      <c r="W174" s="3" t="s">
        <v>68</v>
      </c>
      <c r="X174" s="3" t="s">
        <v>69</v>
      </c>
      <c r="Y174" s="3" t="s">
        <v>1680</v>
      </c>
      <c r="Z174" s="3" t="s">
        <v>210</v>
      </c>
      <c r="AA174" s="3" t="s">
        <v>1307</v>
      </c>
      <c r="AB174" s="3" t="s">
        <v>224</v>
      </c>
      <c r="AC174" s="3" t="s">
        <v>1681</v>
      </c>
      <c r="AD174" s="3" t="s">
        <v>74</v>
      </c>
      <c r="AE174" s="7" t="str">
        <f>HYPERLINK("https://static.wenjuan.pub/6448a247d0af58d925dffb12/upload_file/404-Q30-16832605508...-111193.jpg?e=1683388971&amp;token=-S3u1w3JrmFKSFNKh6j5JQkPKMGLqf-aPDDdDxY6:R-eEIexUhuAJWT1_yKDUJeuuSU8=","1683260550806.jpg")</f>
        <v>1683260550806.jpg</v>
      </c>
    </row>
    <row r="175" s="1" customFormat="1" spans="1:31">
      <c r="A175" s="2">
        <v>174</v>
      </c>
      <c r="B175" s="3" t="s">
        <v>1682</v>
      </c>
      <c r="C175" s="3" t="s">
        <v>142</v>
      </c>
      <c r="D175" s="3" t="s">
        <v>215</v>
      </c>
      <c r="E175" s="3" t="s">
        <v>1300</v>
      </c>
      <c r="F175" s="3" t="s">
        <v>1683</v>
      </c>
      <c r="G175" s="3" t="s">
        <v>1684</v>
      </c>
      <c r="H175" s="3" t="s">
        <v>78</v>
      </c>
      <c r="I175" s="3" t="s">
        <v>57</v>
      </c>
      <c r="J175" s="3" t="s">
        <v>754</v>
      </c>
      <c r="K175" s="3" t="s">
        <v>694</v>
      </c>
      <c r="L175" s="3" t="s">
        <v>221</v>
      </c>
      <c r="M175" s="3" t="s">
        <v>81</v>
      </c>
      <c r="N175" s="3" t="s">
        <v>1685</v>
      </c>
      <c r="O175" s="3"/>
      <c r="P175" s="3" t="s">
        <v>1686</v>
      </c>
      <c r="Q175" s="3" t="s">
        <v>62</v>
      </c>
      <c r="R175" s="3" t="s">
        <v>63</v>
      </c>
      <c r="S175" s="3" t="s">
        <v>64</v>
      </c>
      <c r="T175" s="3" t="s">
        <v>97</v>
      </c>
      <c r="U175" s="3"/>
      <c r="V175" s="3" t="s">
        <v>67</v>
      </c>
      <c r="W175" s="3" t="s">
        <v>68</v>
      </c>
      <c r="X175" s="3" t="s">
        <v>69</v>
      </c>
      <c r="Y175" s="3" t="s">
        <v>1687</v>
      </c>
      <c r="Z175" s="3" t="s">
        <v>210</v>
      </c>
      <c r="AA175" s="3" t="s">
        <v>1307</v>
      </c>
      <c r="AB175" s="3" t="s">
        <v>224</v>
      </c>
      <c r="AC175" s="3" t="s">
        <v>1688</v>
      </c>
      <c r="AD175" s="3" t="s">
        <v>74</v>
      </c>
      <c r="AE175" s="7" t="str">
        <f>HYPERLINK("https://static.wenjuan.pub/6448a247d0af58d925dffb12/upload_file/412-Q30-16832609726...-173664.jpg?e=1683388971&amp;token=-S3u1w3JrmFKSFNKh6j5JQkPKMGLqf-aPDDdDxY6:O0d1ht_dSS5D3ATxdofDUdmpCzY=","1683260972601.jpg")</f>
        <v>1683260972601.jpg</v>
      </c>
    </row>
    <row r="176" s="1" customFormat="1" spans="1:31">
      <c r="A176" s="2">
        <v>175</v>
      </c>
      <c r="B176" s="3" t="s">
        <v>1689</v>
      </c>
      <c r="C176" s="3" t="s">
        <v>142</v>
      </c>
      <c r="D176" s="3" t="s">
        <v>215</v>
      </c>
      <c r="E176" s="3" t="s">
        <v>1300</v>
      </c>
      <c r="F176" s="3" t="s">
        <v>1690</v>
      </c>
      <c r="G176" s="3" t="s">
        <v>1691</v>
      </c>
      <c r="H176" s="3" t="s">
        <v>56</v>
      </c>
      <c r="I176" s="3" t="s">
        <v>57</v>
      </c>
      <c r="J176" s="3" t="s">
        <v>1357</v>
      </c>
      <c r="K176" s="3" t="s">
        <v>220</v>
      </c>
      <c r="L176" s="3" t="s">
        <v>1379</v>
      </c>
      <c r="M176" s="3" t="s">
        <v>81</v>
      </c>
      <c r="N176" s="3" t="s">
        <v>1489</v>
      </c>
      <c r="O176" s="3"/>
      <c r="P176" s="3" t="s">
        <v>195</v>
      </c>
      <c r="Q176" s="3" t="s">
        <v>84</v>
      </c>
      <c r="R176" s="3" t="s">
        <v>1366</v>
      </c>
      <c r="S176" s="3" t="s">
        <v>64</v>
      </c>
      <c r="T176" s="3" t="s">
        <v>97</v>
      </c>
      <c r="U176" s="3"/>
      <c r="V176" s="3" t="s">
        <v>67</v>
      </c>
      <c r="W176" s="3" t="s">
        <v>68</v>
      </c>
      <c r="X176" s="3" t="s">
        <v>69</v>
      </c>
      <c r="Y176" s="3" t="s">
        <v>1692</v>
      </c>
      <c r="Z176" s="3" t="s">
        <v>210</v>
      </c>
      <c r="AA176" s="3" t="s">
        <v>1307</v>
      </c>
      <c r="AB176" s="3" t="s">
        <v>224</v>
      </c>
      <c r="AC176" s="3" t="s">
        <v>1693</v>
      </c>
      <c r="AD176" s="3" t="s">
        <v>74</v>
      </c>
      <c r="AE176" s="7" t="str">
        <f>HYPERLINK("https://static.wenjuan.pub/6448a247d0af58d925dffb12/upload_file/434-Q30-image-573056.jpg?e=1683388971&amp;token=-S3u1w3JrmFKSFNKh6j5JQkPKMGLqf-aPDDdDxY6:wcY-H3o19SBxoS_4kYsLDt0G5Lg=","image.jpg")</f>
        <v>image.jpg</v>
      </c>
    </row>
    <row r="177" s="1" customFormat="1" spans="1:31">
      <c r="A177" s="2">
        <v>176</v>
      </c>
      <c r="B177" s="3" t="s">
        <v>1694</v>
      </c>
      <c r="C177" s="3" t="s">
        <v>142</v>
      </c>
      <c r="D177" s="3" t="s">
        <v>215</v>
      </c>
      <c r="E177" s="3" t="s">
        <v>1300</v>
      </c>
      <c r="F177" s="3" t="s">
        <v>1695</v>
      </c>
      <c r="G177" s="3" t="s">
        <v>1696</v>
      </c>
      <c r="H177" s="3" t="s">
        <v>56</v>
      </c>
      <c r="I177" s="3" t="s">
        <v>57</v>
      </c>
      <c r="J177" s="3" t="s">
        <v>1357</v>
      </c>
      <c r="K177" s="3" t="s">
        <v>1128</v>
      </c>
      <c r="L177" s="3" t="s">
        <v>221</v>
      </c>
      <c r="M177" s="3" t="s">
        <v>827</v>
      </c>
      <c r="N177" s="3" t="s">
        <v>1489</v>
      </c>
      <c r="O177" s="3"/>
      <c r="P177" s="3" t="s">
        <v>1697</v>
      </c>
      <c r="Q177" s="3" t="s">
        <v>62</v>
      </c>
      <c r="R177" s="3" t="s">
        <v>112</v>
      </c>
      <c r="S177" s="3" t="s">
        <v>64</v>
      </c>
      <c r="T177" s="3" t="s">
        <v>97</v>
      </c>
      <c r="U177" s="3"/>
      <c r="V177" s="3" t="s">
        <v>67</v>
      </c>
      <c r="W177" s="3" t="s">
        <v>68</v>
      </c>
      <c r="X177" s="3" t="s">
        <v>69</v>
      </c>
      <c r="Y177" s="3" t="s">
        <v>1698</v>
      </c>
      <c r="Z177" s="3" t="s">
        <v>210</v>
      </c>
      <c r="AA177" s="3" t="s">
        <v>1307</v>
      </c>
      <c r="AB177" s="3" t="s">
        <v>224</v>
      </c>
      <c r="AC177" s="3" t="s">
        <v>1699</v>
      </c>
      <c r="AD177" s="3" t="s">
        <v>74</v>
      </c>
      <c r="AE177" s="7" t="str">
        <f>HYPERLINK("https://static.wenjuan.pub/6448a247d0af58d925dffb12/upload_file/433-Q30-image-861291.jpg?e=1683388971&amp;token=-S3u1w3JrmFKSFNKh6j5JQkPKMGLqf-aPDDdDxY6:8-YR8vr-z735ExH9wwWqYW2mmSs=","image.jpg")</f>
        <v>image.jpg</v>
      </c>
    </row>
    <row r="178" s="1" customFormat="1" spans="1:31">
      <c r="A178" s="2">
        <v>177</v>
      </c>
      <c r="B178" s="3" t="s">
        <v>1700</v>
      </c>
      <c r="C178" s="3" t="s">
        <v>142</v>
      </c>
      <c r="D178" s="3" t="s">
        <v>143</v>
      </c>
      <c r="E178" s="3" t="s">
        <v>1300</v>
      </c>
      <c r="F178" s="3" t="s">
        <v>1701</v>
      </c>
      <c r="G178" s="3" t="s">
        <v>1702</v>
      </c>
      <c r="H178" s="3" t="s">
        <v>321</v>
      </c>
      <c r="I178" s="3" t="s">
        <v>57</v>
      </c>
      <c r="J178" s="3" t="s">
        <v>1357</v>
      </c>
      <c r="K178" s="3" t="s">
        <v>220</v>
      </c>
      <c r="L178" s="3" t="s">
        <v>221</v>
      </c>
      <c r="M178" s="3" t="s">
        <v>1703</v>
      </c>
      <c r="N178" s="3" t="s">
        <v>1612</v>
      </c>
      <c r="O178" s="3"/>
      <c r="P178" s="3" t="s">
        <v>195</v>
      </c>
      <c r="Q178" s="3" t="s">
        <v>62</v>
      </c>
      <c r="R178" s="3" t="s">
        <v>112</v>
      </c>
      <c r="S178" s="3" t="s">
        <v>64</v>
      </c>
      <c r="T178" s="3" t="s">
        <v>97</v>
      </c>
      <c r="U178" s="3"/>
      <c r="V178" s="3" t="s">
        <v>1406</v>
      </c>
      <c r="W178" s="3" t="s">
        <v>68</v>
      </c>
      <c r="X178" s="3" t="s">
        <v>69</v>
      </c>
      <c r="Y178" s="3" t="s">
        <v>1704</v>
      </c>
      <c r="Z178" s="3" t="s">
        <v>210</v>
      </c>
      <c r="AA178" s="3" t="s">
        <v>1307</v>
      </c>
      <c r="AB178" s="3" t="s">
        <v>224</v>
      </c>
      <c r="AC178" s="3" t="s">
        <v>1705</v>
      </c>
      <c r="AD178" s="3" t="s">
        <v>74</v>
      </c>
      <c r="AE178" s="7" t="str">
        <f>HYPERLINK("https://static.wenjuan.pub/6448a247d0af58d925dffb12/upload_file/430-Q30-16832620802...-114470.jpg?e=1683388971&amp;token=-S3u1w3JrmFKSFNKh6j5JQkPKMGLqf-aPDDdDxY6:CEyykKZeFd28iGL45gp_WfnIZTA=","1683262080204.jpg")</f>
        <v>1683262080204.jpg</v>
      </c>
    </row>
    <row r="179" s="1" customFormat="1" spans="1:31">
      <c r="A179" s="2">
        <v>178</v>
      </c>
      <c r="B179" s="3" t="s">
        <v>1706</v>
      </c>
      <c r="C179" s="3" t="s">
        <v>142</v>
      </c>
      <c r="D179" s="3" t="s">
        <v>215</v>
      </c>
      <c r="E179" s="3" t="s">
        <v>1300</v>
      </c>
      <c r="F179" s="3" t="s">
        <v>1707</v>
      </c>
      <c r="G179" s="3" t="s">
        <v>1708</v>
      </c>
      <c r="H179" s="3" t="s">
        <v>56</v>
      </c>
      <c r="I179" s="3" t="s">
        <v>57</v>
      </c>
      <c r="J179" s="3" t="s">
        <v>1357</v>
      </c>
      <c r="K179" s="3" t="s">
        <v>1709</v>
      </c>
      <c r="L179" s="3" t="s">
        <v>221</v>
      </c>
      <c r="M179" s="3" t="s">
        <v>81</v>
      </c>
      <c r="N179" s="3" t="s">
        <v>1710</v>
      </c>
      <c r="O179" s="3"/>
      <c r="P179" s="3" t="s">
        <v>685</v>
      </c>
      <c r="Q179" s="3" t="s">
        <v>62</v>
      </c>
      <c r="R179" s="3" t="s">
        <v>112</v>
      </c>
      <c r="S179" s="3" t="s">
        <v>64</v>
      </c>
      <c r="T179" s="3" t="s">
        <v>97</v>
      </c>
      <c r="U179" s="3" t="s">
        <v>1711</v>
      </c>
      <c r="V179" s="3" t="s">
        <v>67</v>
      </c>
      <c r="W179" s="3" t="s">
        <v>68</v>
      </c>
      <c r="X179" s="3" t="s">
        <v>69</v>
      </c>
      <c r="Y179" s="3" t="s">
        <v>1712</v>
      </c>
      <c r="Z179" s="3" t="s">
        <v>210</v>
      </c>
      <c r="AA179" s="3" t="s">
        <v>1307</v>
      </c>
      <c r="AB179" s="3" t="s">
        <v>224</v>
      </c>
      <c r="AC179" s="3" t="s">
        <v>1713</v>
      </c>
      <c r="AD179" s="3" t="s">
        <v>74</v>
      </c>
      <c r="AE179" s="7" t="str">
        <f>HYPERLINK("https://static.wenjuan.pub/6448a247d0af58d925dffb12/upload_file/437-Q30-image-279256.jpg?e=1683388971&amp;token=-S3u1w3JrmFKSFNKh6j5JQkPKMGLqf-aPDDdDxY6:9lqy7Hd61tmI-pevSWtve-obxo4=","image.jpg")</f>
        <v>image.jpg</v>
      </c>
    </row>
    <row r="180" s="1" customFormat="1" spans="1:31">
      <c r="A180" s="2">
        <v>179</v>
      </c>
      <c r="B180" s="3" t="s">
        <v>1714</v>
      </c>
      <c r="C180" s="3" t="s">
        <v>142</v>
      </c>
      <c r="D180" s="3" t="s">
        <v>215</v>
      </c>
      <c r="E180" s="3" t="s">
        <v>1300</v>
      </c>
      <c r="F180" s="3" t="s">
        <v>1715</v>
      </c>
      <c r="G180" s="3" t="s">
        <v>1716</v>
      </c>
      <c r="H180" s="3" t="s">
        <v>56</v>
      </c>
      <c r="I180" s="3" t="s">
        <v>57</v>
      </c>
      <c r="J180" s="3" t="s">
        <v>1357</v>
      </c>
      <c r="K180" s="3" t="s">
        <v>1709</v>
      </c>
      <c r="L180" s="3" t="s">
        <v>221</v>
      </c>
      <c r="M180" s="3" t="s">
        <v>81</v>
      </c>
      <c r="N180" s="3" t="s">
        <v>1717</v>
      </c>
      <c r="O180" s="3"/>
      <c r="P180" s="3" t="s">
        <v>136</v>
      </c>
      <c r="Q180" s="3" t="s">
        <v>62</v>
      </c>
      <c r="R180" s="3" t="s">
        <v>112</v>
      </c>
      <c r="S180" s="3" t="s">
        <v>64</v>
      </c>
      <c r="T180" s="3" t="s">
        <v>97</v>
      </c>
      <c r="U180" s="3" t="s">
        <v>1718</v>
      </c>
      <c r="V180" s="3" t="s">
        <v>1406</v>
      </c>
      <c r="W180" s="3" t="s">
        <v>68</v>
      </c>
      <c r="X180" s="3" t="s">
        <v>69</v>
      </c>
      <c r="Y180" s="3" t="s">
        <v>1719</v>
      </c>
      <c r="Z180" s="3" t="s">
        <v>210</v>
      </c>
      <c r="AA180" s="3" t="s">
        <v>1307</v>
      </c>
      <c r="AB180" s="3" t="s">
        <v>224</v>
      </c>
      <c r="AC180" s="3" t="s">
        <v>1720</v>
      </c>
      <c r="AD180" s="3" t="s">
        <v>74</v>
      </c>
      <c r="AE180" s="7" t="str">
        <f>HYPERLINK("https://static.wenjuan.pub/6448a247d0af58d925dffb12/upload_file/448-Q30-image-792856.jpg?e=1683388971&amp;token=-S3u1w3JrmFKSFNKh6j5JQkPKMGLqf-aPDDdDxY6:m-xJdZ1JQk7MsFoRXQ1aeSSYXiI=","image.jpg")</f>
        <v>image.jpg</v>
      </c>
    </row>
    <row r="181" s="1" customFormat="1" spans="1:31">
      <c r="A181" s="2">
        <v>180</v>
      </c>
      <c r="B181" s="3" t="s">
        <v>1721</v>
      </c>
      <c r="C181" s="3" t="s">
        <v>142</v>
      </c>
      <c r="D181" s="3" t="s">
        <v>215</v>
      </c>
      <c r="E181" s="3" t="s">
        <v>1300</v>
      </c>
      <c r="F181" s="3" t="s">
        <v>1722</v>
      </c>
      <c r="G181" s="3" t="s">
        <v>1723</v>
      </c>
      <c r="H181" s="3" t="s">
        <v>56</v>
      </c>
      <c r="I181" s="3" t="s">
        <v>57</v>
      </c>
      <c r="J181" s="3" t="s">
        <v>1357</v>
      </c>
      <c r="K181" s="3" t="s">
        <v>1709</v>
      </c>
      <c r="L181" s="3" t="s">
        <v>221</v>
      </c>
      <c r="M181" s="3" t="s">
        <v>302</v>
      </c>
      <c r="N181" s="3" t="s">
        <v>1724</v>
      </c>
      <c r="O181" s="3"/>
      <c r="P181" s="3" t="s">
        <v>1725</v>
      </c>
      <c r="Q181" s="3" t="s">
        <v>62</v>
      </c>
      <c r="R181" s="3" t="s">
        <v>183</v>
      </c>
      <c r="S181" s="3" t="s">
        <v>64</v>
      </c>
      <c r="T181" s="3" t="s">
        <v>1726</v>
      </c>
      <c r="U181" s="3"/>
      <c r="V181" s="3" t="s">
        <v>67</v>
      </c>
      <c r="W181" s="3" t="s">
        <v>68</v>
      </c>
      <c r="X181" s="3" t="s">
        <v>69</v>
      </c>
      <c r="Y181" s="3" t="s">
        <v>1727</v>
      </c>
      <c r="Z181" s="3" t="s">
        <v>210</v>
      </c>
      <c r="AA181" s="3" t="s">
        <v>1307</v>
      </c>
      <c r="AB181" s="3" t="s">
        <v>224</v>
      </c>
      <c r="AC181" s="3" t="s">
        <v>1728</v>
      </c>
      <c r="AD181" s="3" t="s">
        <v>74</v>
      </c>
      <c r="AE181" s="7" t="str">
        <f>HYPERLINK("https://static.wenjuan.pub/6448a247d0af58d925dffb12/upload_file/452-Q30-16832632310...-754548.jpg?e=1683388971&amp;token=-S3u1w3JrmFKSFNKh6j5JQkPKMGLqf-aPDDdDxY6:htjWHD-EVq1PeWntKbc7sdzTgNQ=","1683263231075.jpg")</f>
        <v>1683263231075.jpg</v>
      </c>
    </row>
    <row r="182" s="1" customFormat="1" spans="1:31">
      <c r="A182" s="2">
        <v>181</v>
      </c>
      <c r="B182" s="3" t="s">
        <v>1729</v>
      </c>
      <c r="C182" s="3" t="s">
        <v>51</v>
      </c>
      <c r="D182" s="3" t="s">
        <v>215</v>
      </c>
      <c r="E182" s="3" t="s">
        <v>1300</v>
      </c>
      <c r="F182" s="3" t="s">
        <v>1730</v>
      </c>
      <c r="G182" s="3" t="s">
        <v>1731</v>
      </c>
      <c r="H182" s="3" t="s">
        <v>78</v>
      </c>
      <c r="I182" s="3" t="s">
        <v>57</v>
      </c>
      <c r="J182" s="3" t="s">
        <v>278</v>
      </c>
      <c r="K182" s="3" t="s">
        <v>1303</v>
      </c>
      <c r="L182" s="3" t="s">
        <v>221</v>
      </c>
      <c r="M182" s="3" t="s">
        <v>720</v>
      </c>
      <c r="N182" s="3" t="s">
        <v>1732</v>
      </c>
      <c r="O182" s="3"/>
      <c r="P182" s="3" t="s">
        <v>1733</v>
      </c>
      <c r="Q182" s="3" t="s">
        <v>62</v>
      </c>
      <c r="R182" s="3" t="s">
        <v>63</v>
      </c>
      <c r="S182" s="3" t="s">
        <v>64</v>
      </c>
      <c r="T182" s="3" t="s">
        <v>97</v>
      </c>
      <c r="U182" s="3"/>
      <c r="V182" s="3" t="s">
        <v>67</v>
      </c>
      <c r="W182" s="3" t="s">
        <v>68</v>
      </c>
      <c r="X182" s="3" t="s">
        <v>69</v>
      </c>
      <c r="Y182" s="3" t="s">
        <v>1734</v>
      </c>
      <c r="Z182" s="3" t="s">
        <v>210</v>
      </c>
      <c r="AA182" s="3" t="s">
        <v>1307</v>
      </c>
      <c r="AB182" s="3" t="s">
        <v>224</v>
      </c>
      <c r="AC182" s="3" t="s">
        <v>1735</v>
      </c>
      <c r="AD182" s="3" t="s">
        <v>74</v>
      </c>
      <c r="AE182" s="7" t="str">
        <f>HYPERLINK("https://static.wenjuan.pub/6448a247d0af58d925dffb12/upload_file/457-Q30-image-405702.jpg?e=1683388971&amp;token=-S3u1w3JrmFKSFNKh6j5JQkPKMGLqf-aPDDdDxY6:nI2tZAUe5I-F5zsCx5X-ZUJoqsc=","image.jpg")</f>
        <v>image.jpg</v>
      </c>
    </row>
    <row r="183" s="1" customFormat="1" spans="1:31">
      <c r="A183" s="2">
        <v>182</v>
      </c>
      <c r="B183" s="3" t="s">
        <v>1736</v>
      </c>
      <c r="C183" s="3" t="s">
        <v>142</v>
      </c>
      <c r="D183" s="3" t="s">
        <v>215</v>
      </c>
      <c r="E183" s="3" t="s">
        <v>1300</v>
      </c>
      <c r="F183" s="3" t="s">
        <v>1737</v>
      </c>
      <c r="G183" s="3" t="s">
        <v>1738</v>
      </c>
      <c r="H183" s="3" t="s">
        <v>56</v>
      </c>
      <c r="I183" s="3" t="s">
        <v>57</v>
      </c>
      <c r="J183" s="3" t="s">
        <v>278</v>
      </c>
      <c r="K183" s="3" t="s">
        <v>1303</v>
      </c>
      <c r="L183" s="3" t="s">
        <v>221</v>
      </c>
      <c r="M183" s="3" t="s">
        <v>81</v>
      </c>
      <c r="N183" s="3" t="s">
        <v>1739</v>
      </c>
      <c r="O183" s="3"/>
      <c r="P183" s="3" t="s">
        <v>1547</v>
      </c>
      <c r="Q183" s="3" t="s">
        <v>62</v>
      </c>
      <c r="R183" s="3" t="s">
        <v>63</v>
      </c>
      <c r="S183" s="3" t="s">
        <v>64</v>
      </c>
      <c r="T183" s="3" t="s">
        <v>97</v>
      </c>
      <c r="U183" s="3"/>
      <c r="V183" s="3" t="s">
        <v>1406</v>
      </c>
      <c r="W183" s="3" t="s">
        <v>68</v>
      </c>
      <c r="X183" s="3" t="s">
        <v>69</v>
      </c>
      <c r="Y183" s="3" t="s">
        <v>1740</v>
      </c>
      <c r="Z183" s="3" t="s">
        <v>210</v>
      </c>
      <c r="AA183" s="3" t="s">
        <v>1307</v>
      </c>
      <c r="AB183" s="3" t="s">
        <v>224</v>
      </c>
      <c r="AC183" s="3" t="s">
        <v>1741</v>
      </c>
      <c r="AD183" s="3" t="s">
        <v>74</v>
      </c>
      <c r="AE183" s="7" t="str">
        <f>HYPERLINK("https://static.wenjuan.pub/6448a247d0af58d925dffb12/upload_file/464-Q30-IMG_2023050...-110000.jpg?e=1683388971&amp;token=-S3u1w3JrmFKSFNKh6j5JQkPKMGLqf-aPDDdDxY6:1QqWmtNWj-RlnPXyMmNqRrrSRSo=","IMG_20230505_131654.jpg")</f>
        <v>IMG_20230505_131654.jpg</v>
      </c>
    </row>
    <row r="184" s="1" customFormat="1" spans="1:31">
      <c r="A184" s="2">
        <v>183</v>
      </c>
      <c r="B184" s="3" t="s">
        <v>1742</v>
      </c>
      <c r="C184" s="3" t="s">
        <v>142</v>
      </c>
      <c r="D184" s="3" t="s">
        <v>215</v>
      </c>
      <c r="E184" s="3" t="s">
        <v>1300</v>
      </c>
      <c r="F184" s="3" t="s">
        <v>1743</v>
      </c>
      <c r="G184" s="3" t="s">
        <v>1744</v>
      </c>
      <c r="H184" s="3" t="s">
        <v>56</v>
      </c>
      <c r="I184" s="3" t="s">
        <v>57</v>
      </c>
      <c r="J184" s="3" t="s">
        <v>1745</v>
      </c>
      <c r="K184" s="3" t="s">
        <v>220</v>
      </c>
      <c r="L184" s="3" t="s">
        <v>221</v>
      </c>
      <c r="M184" s="3" t="s">
        <v>1242</v>
      </c>
      <c r="N184" s="3" t="s">
        <v>1746</v>
      </c>
      <c r="O184" s="3"/>
      <c r="P184" s="3" t="s">
        <v>1747</v>
      </c>
      <c r="Q184" s="3" t="s">
        <v>62</v>
      </c>
      <c r="R184" s="3" t="s">
        <v>1748</v>
      </c>
      <c r="S184" s="3" t="s">
        <v>64</v>
      </c>
      <c r="T184" s="3" t="s">
        <v>65</v>
      </c>
      <c r="U184" s="3"/>
      <c r="V184" s="3" t="s">
        <v>67</v>
      </c>
      <c r="W184" s="3" t="s">
        <v>99</v>
      </c>
      <c r="X184" s="3" t="s">
        <v>69</v>
      </c>
      <c r="Y184" s="3" t="s">
        <v>1749</v>
      </c>
      <c r="Z184" s="3" t="s">
        <v>210</v>
      </c>
      <c r="AA184" s="3" t="s">
        <v>1307</v>
      </c>
      <c r="AB184" s="3" t="s">
        <v>224</v>
      </c>
      <c r="AC184" s="3" t="s">
        <v>1750</v>
      </c>
      <c r="AD184" s="3" t="s">
        <v>74</v>
      </c>
      <c r="AE184" s="7" t="str">
        <f>HYPERLINK("https://static.wenjuan.pub/6448a247d0af58d925dffb12/upload_file/477-Q30-16832645434...-428736.jpg?e=1683388971&amp;token=-S3u1w3JrmFKSFNKh6j5JQkPKMGLqf-aPDDdDxY6:jpMcio-nzL_JVRPxkWwMRKY1pn0=","1683264543409.jpg")</f>
        <v>1683264543409.jpg</v>
      </c>
    </row>
    <row r="185" s="1" customFormat="1" spans="1:31">
      <c r="A185" s="2">
        <v>184</v>
      </c>
      <c r="B185" s="3" t="s">
        <v>1751</v>
      </c>
      <c r="C185" s="3" t="s">
        <v>142</v>
      </c>
      <c r="D185" s="3" t="s">
        <v>215</v>
      </c>
      <c r="E185" s="3" t="s">
        <v>1300</v>
      </c>
      <c r="F185" s="3" t="s">
        <v>1752</v>
      </c>
      <c r="G185" s="3" t="s">
        <v>1753</v>
      </c>
      <c r="H185" s="3" t="s">
        <v>56</v>
      </c>
      <c r="I185" s="3" t="s">
        <v>57</v>
      </c>
      <c r="J185" s="3" t="s">
        <v>1357</v>
      </c>
      <c r="K185" s="3" t="s">
        <v>1754</v>
      </c>
      <c r="L185" s="3" t="s">
        <v>221</v>
      </c>
      <c r="M185" s="3" t="s">
        <v>81</v>
      </c>
      <c r="N185" s="3" t="s">
        <v>1755</v>
      </c>
      <c r="O185" s="3"/>
      <c r="P185" s="3" t="s">
        <v>1756</v>
      </c>
      <c r="Q185" s="3" t="s">
        <v>62</v>
      </c>
      <c r="R185" s="3" t="s">
        <v>63</v>
      </c>
      <c r="S185" s="3" t="s">
        <v>64</v>
      </c>
      <c r="T185" s="3" t="s">
        <v>1757</v>
      </c>
      <c r="U185" s="3"/>
      <c r="V185" s="3" t="s">
        <v>67</v>
      </c>
      <c r="W185" s="3" t="s">
        <v>339</v>
      </c>
      <c r="X185" s="3" t="s">
        <v>69</v>
      </c>
      <c r="Y185" s="3" t="s">
        <v>1758</v>
      </c>
      <c r="Z185" s="3" t="s">
        <v>210</v>
      </c>
      <c r="AA185" s="3" t="s">
        <v>1307</v>
      </c>
      <c r="AB185" s="3" t="s">
        <v>224</v>
      </c>
      <c r="AC185" s="3" t="s">
        <v>1759</v>
      </c>
      <c r="AD185" s="3" t="s">
        <v>74</v>
      </c>
      <c r="AE185" s="7" t="str">
        <f>HYPERLINK("https://static.wenjuan.pub/6448a247d0af58d925dffb12/upload_file/482-Q30-image-684958.jpg?e=1683388971&amp;token=-S3u1w3JrmFKSFNKh6j5JQkPKMGLqf-aPDDdDxY6:pJ0ytuhLuV8J5n7hmjHUYo-ZNDM=","image.jpg")</f>
        <v>image.jpg</v>
      </c>
    </row>
    <row r="186" s="1" customFormat="1" spans="1:31">
      <c r="A186" s="2">
        <v>185</v>
      </c>
      <c r="B186" s="3" t="s">
        <v>1760</v>
      </c>
      <c r="C186" s="3" t="s">
        <v>142</v>
      </c>
      <c r="D186" s="3" t="s">
        <v>215</v>
      </c>
      <c r="E186" s="3" t="s">
        <v>1578</v>
      </c>
      <c r="F186" s="3" t="s">
        <v>1761</v>
      </c>
      <c r="G186" s="3" t="s">
        <v>1762</v>
      </c>
      <c r="H186" s="3" t="s">
        <v>78</v>
      </c>
      <c r="I186" s="3" t="s">
        <v>57</v>
      </c>
      <c r="J186" s="3" t="s">
        <v>159</v>
      </c>
      <c r="K186" s="3" t="s">
        <v>1324</v>
      </c>
      <c r="L186" s="3" t="s">
        <v>221</v>
      </c>
      <c r="M186" s="3" t="s">
        <v>81</v>
      </c>
      <c r="N186" s="3" t="s">
        <v>1763</v>
      </c>
      <c r="O186" s="3"/>
      <c r="P186" s="3" t="s">
        <v>1764</v>
      </c>
      <c r="Q186" s="3" t="s">
        <v>62</v>
      </c>
      <c r="R186" s="3" t="s">
        <v>558</v>
      </c>
      <c r="S186" s="3" t="s">
        <v>64</v>
      </c>
      <c r="T186" s="3" t="s">
        <v>97</v>
      </c>
      <c r="U186" s="3"/>
      <c r="V186" s="3" t="s">
        <v>67</v>
      </c>
      <c r="W186" s="3" t="s">
        <v>68</v>
      </c>
      <c r="X186" s="3" t="s">
        <v>69</v>
      </c>
      <c r="Y186" s="3" t="s">
        <v>1765</v>
      </c>
      <c r="Z186" s="3" t="s">
        <v>210</v>
      </c>
      <c r="AA186" s="3" t="s">
        <v>1307</v>
      </c>
      <c r="AB186" s="3" t="s">
        <v>224</v>
      </c>
      <c r="AC186" s="3" t="s">
        <v>1766</v>
      </c>
      <c r="AD186" s="3" t="s">
        <v>74</v>
      </c>
      <c r="AE186" s="7" t="str">
        <f>HYPERLINK("https://static.wenjuan.pub/6448a247d0af58d925dffb12/upload_file/514-Q30-image-190827.jpg?e=1683388971&amp;token=-S3u1w3JrmFKSFNKh6j5JQkPKMGLqf-aPDDdDxY6:o-bJuAf78yKMn42KVSIYGLWmuBw=","image.jpg")</f>
        <v>image.jpg</v>
      </c>
    </row>
    <row r="187" s="1" customFormat="1" spans="1:31">
      <c r="A187" s="2">
        <v>186</v>
      </c>
      <c r="B187" s="3" t="s">
        <v>1767</v>
      </c>
      <c r="C187" s="3" t="s">
        <v>142</v>
      </c>
      <c r="D187" s="3" t="s">
        <v>215</v>
      </c>
      <c r="E187" s="3" t="s">
        <v>1300</v>
      </c>
      <c r="F187" s="3" t="s">
        <v>1768</v>
      </c>
      <c r="G187" s="3" t="s">
        <v>1769</v>
      </c>
      <c r="H187" s="3" t="s">
        <v>78</v>
      </c>
      <c r="I187" s="3" t="s">
        <v>57</v>
      </c>
      <c r="J187" s="3" t="s">
        <v>1357</v>
      </c>
      <c r="K187" s="3" t="s">
        <v>1358</v>
      </c>
      <c r="L187" s="3" t="s">
        <v>1314</v>
      </c>
      <c r="M187" s="3" t="s">
        <v>234</v>
      </c>
      <c r="N187" s="3" t="s">
        <v>1770</v>
      </c>
      <c r="O187" s="3"/>
      <c r="P187" s="3" t="s">
        <v>292</v>
      </c>
      <c r="Q187" s="3" t="s">
        <v>62</v>
      </c>
      <c r="R187" s="3" t="s">
        <v>63</v>
      </c>
      <c r="S187" s="3" t="s">
        <v>64</v>
      </c>
      <c r="T187" s="3" t="s">
        <v>1771</v>
      </c>
      <c r="U187" s="3"/>
      <c r="V187" s="3" t="s">
        <v>67</v>
      </c>
      <c r="W187" s="3" t="s">
        <v>68</v>
      </c>
      <c r="X187" s="3" t="s">
        <v>69</v>
      </c>
      <c r="Y187" s="3" t="s">
        <v>1769</v>
      </c>
      <c r="Z187" s="3" t="s">
        <v>210</v>
      </c>
      <c r="AA187" s="3" t="s">
        <v>1307</v>
      </c>
      <c r="AB187" s="3" t="s">
        <v>224</v>
      </c>
      <c r="AC187" s="3" t="s">
        <v>1772</v>
      </c>
      <c r="AD187" s="3" t="s">
        <v>74</v>
      </c>
      <c r="AE187" s="7" t="str">
        <f>HYPERLINK("https://static.wenjuan.pub/6448a247d0af58d925dffb12/upload_file/536-Q30-16832682567...-203232.jpg?e=1683388971&amp;token=-S3u1w3JrmFKSFNKh6j5JQkPKMGLqf-aPDDdDxY6:zTon2VWL_ALYEnvPLZzuAVrDBDg=","1683268256775.jpg")</f>
        <v>1683268256775.jpg</v>
      </c>
    </row>
    <row r="188" s="1" customFormat="1" spans="1:31">
      <c r="A188" s="2">
        <v>187</v>
      </c>
      <c r="B188" s="3" t="s">
        <v>1773</v>
      </c>
      <c r="C188" s="3" t="s">
        <v>51</v>
      </c>
      <c r="D188" s="3" t="s">
        <v>215</v>
      </c>
      <c r="E188" s="3" t="s">
        <v>1300</v>
      </c>
      <c r="F188" s="3" t="s">
        <v>1774</v>
      </c>
      <c r="G188" s="3" t="s">
        <v>1775</v>
      </c>
      <c r="H188" s="3" t="s">
        <v>78</v>
      </c>
      <c r="I188" s="3" t="s">
        <v>57</v>
      </c>
      <c r="J188" s="3" t="s">
        <v>1776</v>
      </c>
      <c r="K188" s="3" t="s">
        <v>1777</v>
      </c>
      <c r="L188" s="3" t="s">
        <v>1443</v>
      </c>
      <c r="M188" s="3" t="s">
        <v>1778</v>
      </c>
      <c r="N188" s="3" t="s">
        <v>1779</v>
      </c>
      <c r="O188" s="3"/>
      <c r="P188" s="3" t="s">
        <v>83</v>
      </c>
      <c r="Q188" s="3" t="s">
        <v>62</v>
      </c>
      <c r="R188" s="3" t="s">
        <v>558</v>
      </c>
      <c r="S188" s="3" t="s">
        <v>64</v>
      </c>
      <c r="T188" s="3" t="s">
        <v>65</v>
      </c>
      <c r="U188" s="3" t="s">
        <v>1780</v>
      </c>
      <c r="V188" s="3" t="s">
        <v>67</v>
      </c>
      <c r="W188" s="3" t="s">
        <v>68</v>
      </c>
      <c r="X188" s="3" t="s">
        <v>1781</v>
      </c>
      <c r="Y188" s="3" t="s">
        <v>1782</v>
      </c>
      <c r="Z188" s="3" t="s">
        <v>210</v>
      </c>
      <c r="AA188" s="3" t="s">
        <v>1307</v>
      </c>
      <c r="AB188" s="3" t="s">
        <v>224</v>
      </c>
      <c r="AC188" s="3" t="s">
        <v>1783</v>
      </c>
      <c r="AD188" s="3" t="s">
        <v>74</v>
      </c>
      <c r="AE188" s="7" t="str">
        <f>HYPERLINK("https://static.wenjuan.pub/6448a247d0af58d925dffb12/upload_file/554-Q30-IMG_2023050...-874217.jpg?e=1683388971&amp;token=-S3u1w3JrmFKSFNKh6j5JQkPKMGLqf-aPDDdDxY6:G-5nJ1mhKRjan98mlHwSMFLAPFI=","IMG_20230505_144622.jpg")</f>
        <v>IMG_20230505_144622.jpg</v>
      </c>
    </row>
    <row r="189" s="1" customFormat="1" spans="1:31">
      <c r="A189" s="2">
        <v>188</v>
      </c>
      <c r="B189" s="3" t="s">
        <v>1784</v>
      </c>
      <c r="C189" s="3" t="s">
        <v>142</v>
      </c>
      <c r="D189" s="3" t="s">
        <v>215</v>
      </c>
      <c r="E189" s="3" t="s">
        <v>1300</v>
      </c>
      <c r="F189" s="3" t="s">
        <v>1785</v>
      </c>
      <c r="G189" s="3" t="s">
        <v>1786</v>
      </c>
      <c r="H189" s="3" t="s">
        <v>321</v>
      </c>
      <c r="I189" s="3" t="s">
        <v>57</v>
      </c>
      <c r="J189" s="3" t="s">
        <v>219</v>
      </c>
      <c r="K189" s="3" t="s">
        <v>1787</v>
      </c>
      <c r="L189" s="3" t="s">
        <v>221</v>
      </c>
      <c r="M189" s="3" t="s">
        <v>1788</v>
      </c>
      <c r="N189" s="3" t="s">
        <v>1789</v>
      </c>
      <c r="O189" s="3"/>
      <c r="P189" s="3" t="s">
        <v>1622</v>
      </c>
      <c r="Q189" s="3" t="s">
        <v>62</v>
      </c>
      <c r="R189" s="3" t="s">
        <v>112</v>
      </c>
      <c r="S189" s="3" t="s">
        <v>64</v>
      </c>
      <c r="T189" s="3" t="s">
        <v>97</v>
      </c>
      <c r="U189" s="3"/>
      <c r="V189" s="3" t="s">
        <v>67</v>
      </c>
      <c r="W189" s="3" t="s">
        <v>68</v>
      </c>
      <c r="X189" s="3" t="s">
        <v>69</v>
      </c>
      <c r="Y189" s="3" t="s">
        <v>1786</v>
      </c>
      <c r="Z189" s="3" t="s">
        <v>210</v>
      </c>
      <c r="AA189" s="3" t="s">
        <v>1307</v>
      </c>
      <c r="AB189" s="3" t="s">
        <v>224</v>
      </c>
      <c r="AC189" s="3" t="s">
        <v>1790</v>
      </c>
      <c r="AD189" s="3" t="s">
        <v>74</v>
      </c>
      <c r="AE189" s="7" t="str">
        <f>HYPERLINK("https://static.wenjuan.pub/6448a247d0af58d925dffb12/upload_file/584-Q30-image-176682.jpg?e=1683388971&amp;token=-S3u1w3JrmFKSFNKh6j5JQkPKMGLqf-aPDDdDxY6:PIFrvt5JCuNViJ-etCQ7x51C960=","image.jpg")</f>
        <v>image.jpg</v>
      </c>
    </row>
    <row r="190" s="1" customFormat="1" spans="1:31">
      <c r="A190" s="2">
        <v>189</v>
      </c>
      <c r="B190" s="3" t="s">
        <v>1791</v>
      </c>
      <c r="C190" s="3" t="s">
        <v>142</v>
      </c>
      <c r="D190" s="3" t="s">
        <v>215</v>
      </c>
      <c r="E190" s="3" t="s">
        <v>1792</v>
      </c>
      <c r="F190" s="3" t="s">
        <v>1793</v>
      </c>
      <c r="G190" s="3" t="s">
        <v>1794</v>
      </c>
      <c r="H190" s="3" t="s">
        <v>56</v>
      </c>
      <c r="I190" s="3" t="s">
        <v>57</v>
      </c>
      <c r="J190" s="3" t="s">
        <v>219</v>
      </c>
      <c r="K190" s="3" t="s">
        <v>1611</v>
      </c>
      <c r="L190" s="3" t="s">
        <v>221</v>
      </c>
      <c r="M190" s="3" t="s">
        <v>81</v>
      </c>
      <c r="N190" s="3" t="s">
        <v>219</v>
      </c>
      <c r="O190" s="3"/>
      <c r="P190" s="3" t="s">
        <v>1622</v>
      </c>
      <c r="Q190" s="3" t="s">
        <v>62</v>
      </c>
      <c r="R190" s="3" t="s">
        <v>63</v>
      </c>
      <c r="S190" s="3" t="s">
        <v>64</v>
      </c>
      <c r="T190" s="3" t="s">
        <v>97</v>
      </c>
      <c r="U190" s="3"/>
      <c r="V190" s="3" t="s">
        <v>67</v>
      </c>
      <c r="W190" s="3" t="s">
        <v>68</v>
      </c>
      <c r="X190" s="3" t="s">
        <v>69</v>
      </c>
      <c r="Y190" s="3" t="s">
        <v>1795</v>
      </c>
      <c r="Z190" s="3" t="s">
        <v>210</v>
      </c>
      <c r="AA190" s="3" t="s">
        <v>1307</v>
      </c>
      <c r="AB190" s="3" t="s">
        <v>224</v>
      </c>
      <c r="AC190" s="3" t="s">
        <v>1796</v>
      </c>
      <c r="AD190" s="3" t="s">
        <v>74</v>
      </c>
      <c r="AE190" s="7" t="str">
        <f>HYPERLINK("https://static.wenjuan.pub/6448a247d0af58d925dffb12/upload_file/589-Q30-16832709610...-137511.jpg?e=1683388971&amp;token=-S3u1w3JrmFKSFNKh6j5JQkPKMGLqf-aPDDdDxY6:Vg2Lzaxx5a5JT_N32rAGXFF_y-s=","1683270961038.jpg")</f>
        <v>1683270961038.jpg</v>
      </c>
    </row>
    <row r="191" s="1" customFormat="1" spans="1:31">
      <c r="A191" s="2">
        <v>190</v>
      </c>
      <c r="B191" s="3" t="s">
        <v>1797</v>
      </c>
      <c r="C191" s="3" t="s">
        <v>142</v>
      </c>
      <c r="D191" s="3" t="s">
        <v>215</v>
      </c>
      <c r="E191" s="3" t="s">
        <v>1300</v>
      </c>
      <c r="F191" s="3" t="s">
        <v>1798</v>
      </c>
      <c r="G191" s="3" t="s">
        <v>1799</v>
      </c>
      <c r="H191" s="3" t="s">
        <v>56</v>
      </c>
      <c r="I191" s="3" t="s">
        <v>57</v>
      </c>
      <c r="J191" s="3" t="s">
        <v>264</v>
      </c>
      <c r="K191" s="3" t="s">
        <v>220</v>
      </c>
      <c r="L191" s="3" t="s">
        <v>221</v>
      </c>
      <c r="M191" s="3" t="s">
        <v>1800</v>
      </c>
      <c r="N191" s="3" t="s">
        <v>1800</v>
      </c>
      <c r="O191" s="3"/>
      <c r="P191" s="3" t="s">
        <v>1801</v>
      </c>
      <c r="Q191" s="3" t="s">
        <v>62</v>
      </c>
      <c r="R191" s="3" t="s">
        <v>1614</v>
      </c>
      <c r="S191" s="3" t="s">
        <v>64</v>
      </c>
      <c r="T191" s="3" t="s">
        <v>97</v>
      </c>
      <c r="U191" s="3"/>
      <c r="V191" s="3" t="s">
        <v>67</v>
      </c>
      <c r="W191" s="3" t="s">
        <v>68</v>
      </c>
      <c r="X191" s="3" t="s">
        <v>69</v>
      </c>
      <c r="Y191" s="3" t="s">
        <v>1802</v>
      </c>
      <c r="Z191" s="3" t="s">
        <v>210</v>
      </c>
      <c r="AA191" s="3" t="s">
        <v>1307</v>
      </c>
      <c r="AB191" s="3" t="s">
        <v>224</v>
      </c>
      <c r="AC191" s="3" t="s">
        <v>1803</v>
      </c>
      <c r="AD191" s="3" t="s">
        <v>74</v>
      </c>
      <c r="AE191" s="7" t="str">
        <f>HYPERLINK("https://static.wenjuan.pub/6448a247d0af58d925dffb12/upload_file/614-Q30-16832720940...-138707.jpg?e=1683388971&amp;token=-S3u1w3JrmFKSFNKh6j5JQkPKMGLqf-aPDDdDxY6:LpAfdMVdxwHwYirLnYWaAlSKFoc=","1683272094090.jpg")</f>
        <v>1683272094090.jpg</v>
      </c>
    </row>
    <row r="192" s="1" customFormat="1" spans="1:31">
      <c r="A192" s="2">
        <v>191</v>
      </c>
      <c r="B192" s="3" t="s">
        <v>1804</v>
      </c>
      <c r="C192" s="3" t="s">
        <v>142</v>
      </c>
      <c r="D192" s="3" t="s">
        <v>215</v>
      </c>
      <c r="E192" s="3" t="s">
        <v>1300</v>
      </c>
      <c r="F192" s="3" t="s">
        <v>1805</v>
      </c>
      <c r="G192" s="3" t="s">
        <v>1806</v>
      </c>
      <c r="H192" s="3" t="s">
        <v>56</v>
      </c>
      <c r="I192" s="3" t="s">
        <v>57</v>
      </c>
      <c r="J192" s="3" t="s">
        <v>1357</v>
      </c>
      <c r="K192" s="3" t="s">
        <v>220</v>
      </c>
      <c r="L192" s="3" t="s">
        <v>1314</v>
      </c>
      <c r="M192" s="3" t="s">
        <v>81</v>
      </c>
      <c r="N192" s="3" t="s">
        <v>1807</v>
      </c>
      <c r="O192" s="3"/>
      <c r="P192" s="3" t="s">
        <v>722</v>
      </c>
      <c r="Q192" s="3" t="s">
        <v>62</v>
      </c>
      <c r="R192" s="3" t="s">
        <v>112</v>
      </c>
      <c r="S192" s="3" t="s">
        <v>64</v>
      </c>
      <c r="T192" s="3" t="s">
        <v>97</v>
      </c>
      <c r="U192" s="3"/>
      <c r="V192" s="3" t="s">
        <v>1397</v>
      </c>
      <c r="W192" s="3" t="s">
        <v>68</v>
      </c>
      <c r="X192" s="3" t="s">
        <v>69</v>
      </c>
      <c r="Y192" s="3" t="s">
        <v>1808</v>
      </c>
      <c r="Z192" s="3" t="s">
        <v>210</v>
      </c>
      <c r="AA192" s="3" t="s">
        <v>1307</v>
      </c>
      <c r="AB192" s="3" t="s">
        <v>224</v>
      </c>
      <c r="AC192" s="3" t="s">
        <v>1809</v>
      </c>
      <c r="AD192" s="3" t="s">
        <v>74</v>
      </c>
      <c r="AE192" s="7" t="str">
        <f>HYPERLINK("https://static.wenjuan.pub/6448a247d0af58d925dffb12/upload_file/599-Q30-image-129849.jpg?e=1683388971&amp;token=-S3u1w3JrmFKSFNKh6j5JQkPKMGLqf-aPDDdDxY6:6qI6gMK57QxQtU1oR1TO3BXr9fw=","image.jpg")</f>
        <v>image.jpg</v>
      </c>
    </row>
    <row r="193" s="1" customFormat="1" spans="1:31">
      <c r="A193" s="2">
        <v>192</v>
      </c>
      <c r="B193" s="3" t="s">
        <v>1810</v>
      </c>
      <c r="C193" s="3" t="s">
        <v>142</v>
      </c>
      <c r="D193" s="3" t="s">
        <v>215</v>
      </c>
      <c r="E193" s="3" t="s">
        <v>1300</v>
      </c>
      <c r="F193" s="3" t="s">
        <v>1811</v>
      </c>
      <c r="G193" s="3" t="s">
        <v>1812</v>
      </c>
      <c r="H193" s="3" t="s">
        <v>56</v>
      </c>
      <c r="I193" s="3" t="s">
        <v>57</v>
      </c>
      <c r="J193" s="3" t="s">
        <v>219</v>
      </c>
      <c r="K193" s="3" t="s">
        <v>1813</v>
      </c>
      <c r="L193" s="3" t="s">
        <v>221</v>
      </c>
      <c r="M193" s="3" t="s">
        <v>234</v>
      </c>
      <c r="N193" s="3" t="s">
        <v>1814</v>
      </c>
      <c r="O193" s="3"/>
      <c r="P193" s="3" t="s">
        <v>172</v>
      </c>
      <c r="Q193" s="3" t="s">
        <v>62</v>
      </c>
      <c r="R193" s="3" t="s">
        <v>63</v>
      </c>
      <c r="S193" s="3" t="s">
        <v>64</v>
      </c>
      <c r="T193" s="3" t="s">
        <v>97</v>
      </c>
      <c r="U193" s="3"/>
      <c r="V193" s="3" t="s">
        <v>67</v>
      </c>
      <c r="W193" s="3" t="s">
        <v>68</v>
      </c>
      <c r="X193" s="3" t="s">
        <v>69</v>
      </c>
      <c r="Y193" s="3" t="s">
        <v>1815</v>
      </c>
      <c r="Z193" s="3" t="s">
        <v>210</v>
      </c>
      <c r="AA193" s="3" t="s">
        <v>1307</v>
      </c>
      <c r="AB193" s="3" t="s">
        <v>224</v>
      </c>
      <c r="AC193" s="3" t="s">
        <v>1816</v>
      </c>
      <c r="AD193" s="3" t="s">
        <v>74</v>
      </c>
      <c r="AE193" s="7" t="str">
        <f>HYPERLINK("https://static.wenjuan.pub/6448a247d0af58d925dffb12/upload_file/604-Q30-image-671084.jpg?e=1683388971&amp;token=-S3u1w3JrmFKSFNKh6j5JQkPKMGLqf-aPDDdDxY6:Lc6nnB_8-zIg0RKeUUDqWvT-7jQ=","image.jpg")</f>
        <v>image.jpg</v>
      </c>
    </row>
    <row r="194" s="1" customFormat="1" spans="1:31">
      <c r="A194" s="2">
        <v>193</v>
      </c>
      <c r="B194" s="3" t="s">
        <v>1817</v>
      </c>
      <c r="C194" s="3" t="s">
        <v>142</v>
      </c>
      <c r="D194" s="3" t="s">
        <v>215</v>
      </c>
      <c r="E194" s="3" t="s">
        <v>1300</v>
      </c>
      <c r="F194" s="3" t="s">
        <v>1818</v>
      </c>
      <c r="G194" s="3" t="s">
        <v>1819</v>
      </c>
      <c r="H194" s="3" t="s">
        <v>78</v>
      </c>
      <c r="I194" s="3" t="s">
        <v>57</v>
      </c>
      <c r="J194" s="3" t="s">
        <v>1357</v>
      </c>
      <c r="K194" s="3" t="s">
        <v>694</v>
      </c>
      <c r="L194" s="3" t="s">
        <v>1820</v>
      </c>
      <c r="M194" s="3" t="s">
        <v>1489</v>
      </c>
      <c r="N194" s="3" t="s">
        <v>1489</v>
      </c>
      <c r="O194" s="3"/>
      <c r="P194" s="3" t="s">
        <v>1651</v>
      </c>
      <c r="Q194" s="3" t="s">
        <v>62</v>
      </c>
      <c r="R194" s="3" t="s">
        <v>112</v>
      </c>
      <c r="S194" s="3" t="s">
        <v>64</v>
      </c>
      <c r="T194" s="3" t="s">
        <v>65</v>
      </c>
      <c r="U194" s="3"/>
      <c r="V194" s="3" t="s">
        <v>1406</v>
      </c>
      <c r="W194" s="3" t="s">
        <v>68</v>
      </c>
      <c r="X194" s="3" t="s">
        <v>69</v>
      </c>
      <c r="Y194" s="3" t="s">
        <v>1821</v>
      </c>
      <c r="Z194" s="3" t="s">
        <v>210</v>
      </c>
      <c r="AA194" s="3" t="s">
        <v>1307</v>
      </c>
      <c r="AB194" s="3" t="s">
        <v>224</v>
      </c>
      <c r="AC194" s="3" t="s">
        <v>1822</v>
      </c>
      <c r="AD194" s="3" t="s">
        <v>74</v>
      </c>
      <c r="AE194" s="7" t="str">
        <f>HYPERLINK("https://static.wenjuan.pub/6448a247d0af58d925dffb12/upload_file/607-Q30-16832716743...-327402.jpg?e=1683388971&amp;token=-S3u1w3JrmFKSFNKh6j5JQkPKMGLqf-aPDDdDxY6:o4Fk96yj2OPTMAIOX5HhTTmB0zU=","1683271674375.jpg")</f>
        <v>1683271674375.jpg</v>
      </c>
    </row>
    <row r="195" s="1" customFormat="1" spans="1:31">
      <c r="A195" s="2">
        <v>194</v>
      </c>
      <c r="B195" s="3" t="s">
        <v>1823</v>
      </c>
      <c r="C195" s="3" t="s">
        <v>142</v>
      </c>
      <c r="D195" s="3" t="s">
        <v>215</v>
      </c>
      <c r="E195" s="3" t="s">
        <v>1300</v>
      </c>
      <c r="F195" s="3" t="s">
        <v>1824</v>
      </c>
      <c r="G195" s="3" t="s">
        <v>1825</v>
      </c>
      <c r="H195" s="3" t="s">
        <v>56</v>
      </c>
      <c r="I195" s="3" t="s">
        <v>263</v>
      </c>
      <c r="J195" s="3" t="s">
        <v>264</v>
      </c>
      <c r="K195" s="3" t="s">
        <v>1754</v>
      </c>
      <c r="L195" s="3" t="s">
        <v>221</v>
      </c>
      <c r="M195" s="3" t="s">
        <v>81</v>
      </c>
      <c r="N195" s="3" t="s">
        <v>1826</v>
      </c>
      <c r="O195" s="3"/>
      <c r="P195" s="3" t="s">
        <v>208</v>
      </c>
      <c r="Q195" s="3" t="s">
        <v>62</v>
      </c>
      <c r="R195" s="3" t="s">
        <v>1827</v>
      </c>
      <c r="S195" s="3" t="s">
        <v>64</v>
      </c>
      <c r="T195" s="3" t="s">
        <v>65</v>
      </c>
      <c r="U195" s="3" t="s">
        <v>1828</v>
      </c>
      <c r="V195" s="3" t="s">
        <v>67</v>
      </c>
      <c r="W195" s="3" t="s">
        <v>68</v>
      </c>
      <c r="X195" s="3" t="s">
        <v>69</v>
      </c>
      <c r="Y195" s="3" t="s">
        <v>1829</v>
      </c>
      <c r="Z195" s="3" t="s">
        <v>210</v>
      </c>
      <c r="AA195" s="3" t="s">
        <v>1307</v>
      </c>
      <c r="AB195" s="3" t="s">
        <v>224</v>
      </c>
      <c r="AC195" s="3" t="s">
        <v>1830</v>
      </c>
      <c r="AD195" s="3" t="s">
        <v>74</v>
      </c>
      <c r="AE195" s="7" t="str">
        <f>HYPERLINK("https://static.wenjuan.pub/6448a247d0af58d925dffb12/upload_file/619-Q30-mmexport168...-714564.jpg?e=1683388971&amp;token=-S3u1w3JrmFKSFNKh6j5JQkPKMGLqf-aPDDdDxY6:pFVglSeIarANVXnKeXjW-KGujzw=","mmexport1680222297953.jpg")</f>
        <v>mmexport1680222297953.jpg</v>
      </c>
    </row>
    <row r="196" s="1" customFormat="1" spans="1:31">
      <c r="A196" s="2">
        <v>195</v>
      </c>
      <c r="B196" s="3" t="s">
        <v>1831</v>
      </c>
      <c r="C196" s="3" t="s">
        <v>142</v>
      </c>
      <c r="D196" s="3" t="s">
        <v>215</v>
      </c>
      <c r="E196" s="3" t="s">
        <v>1300</v>
      </c>
      <c r="F196" s="3" t="s">
        <v>1832</v>
      </c>
      <c r="G196" s="3" t="s">
        <v>1833</v>
      </c>
      <c r="H196" s="3" t="s">
        <v>56</v>
      </c>
      <c r="I196" s="3" t="s">
        <v>132</v>
      </c>
      <c r="J196" s="3" t="s">
        <v>264</v>
      </c>
      <c r="K196" s="3" t="s">
        <v>1834</v>
      </c>
      <c r="L196" s="3" t="s">
        <v>1835</v>
      </c>
      <c r="M196" s="3" t="s">
        <v>81</v>
      </c>
      <c r="N196" s="3" t="s">
        <v>1836</v>
      </c>
      <c r="O196" s="3"/>
      <c r="P196" s="3" t="s">
        <v>1837</v>
      </c>
      <c r="Q196" s="3" t="s">
        <v>62</v>
      </c>
      <c r="R196" s="3" t="s">
        <v>884</v>
      </c>
      <c r="S196" s="3" t="s">
        <v>64</v>
      </c>
      <c r="T196" s="3" t="s">
        <v>65</v>
      </c>
      <c r="U196" s="3" t="s">
        <v>1838</v>
      </c>
      <c r="V196" s="3" t="s">
        <v>67</v>
      </c>
      <c r="W196" s="3" t="s">
        <v>68</v>
      </c>
      <c r="X196" s="3" t="s">
        <v>69</v>
      </c>
      <c r="Y196" s="3" t="s">
        <v>1833</v>
      </c>
      <c r="Z196" s="3" t="s">
        <v>210</v>
      </c>
      <c r="AA196" s="3" t="s">
        <v>1307</v>
      </c>
      <c r="AB196" s="3" t="s">
        <v>224</v>
      </c>
      <c r="AC196" s="3" t="s">
        <v>1839</v>
      </c>
      <c r="AD196" s="3" t="s">
        <v>74</v>
      </c>
      <c r="AE196" s="7" t="str">
        <f>HYPERLINK("https://static.wenjuan.pub/6448a247d0af58d925dffb12/upload_file/618-Q30-16832722155...-231713.jpg?e=1683388971&amp;token=-S3u1w3JrmFKSFNKh6j5JQkPKMGLqf-aPDDdDxY6:xufqzR1vG4fKTigr7X4twRobKkY=","1683272215562.jpg")</f>
        <v>1683272215562.jpg</v>
      </c>
    </row>
    <row r="197" s="1" customFormat="1" spans="1:31">
      <c r="A197" s="2">
        <v>196</v>
      </c>
      <c r="B197" s="3" t="s">
        <v>1840</v>
      </c>
      <c r="C197" s="3" t="s">
        <v>142</v>
      </c>
      <c r="D197" s="3" t="s">
        <v>215</v>
      </c>
      <c r="E197" s="3" t="s">
        <v>1300</v>
      </c>
      <c r="F197" s="3" t="s">
        <v>1841</v>
      </c>
      <c r="G197" s="3" t="s">
        <v>1842</v>
      </c>
      <c r="H197" s="3" t="s">
        <v>56</v>
      </c>
      <c r="I197" s="3" t="s">
        <v>57</v>
      </c>
      <c r="J197" s="3" t="s">
        <v>231</v>
      </c>
      <c r="K197" s="3" t="s">
        <v>1754</v>
      </c>
      <c r="L197" s="3" t="s">
        <v>221</v>
      </c>
      <c r="M197" s="3" t="s">
        <v>1843</v>
      </c>
      <c r="N197" s="3" t="s">
        <v>1628</v>
      </c>
      <c r="O197" s="3"/>
      <c r="P197" s="3" t="s">
        <v>1244</v>
      </c>
      <c r="Q197" s="3" t="s">
        <v>62</v>
      </c>
      <c r="R197" s="3" t="s">
        <v>63</v>
      </c>
      <c r="S197" s="3" t="s">
        <v>64</v>
      </c>
      <c r="T197" s="3" t="s">
        <v>97</v>
      </c>
      <c r="U197" s="3"/>
      <c r="V197" s="3" t="s">
        <v>67</v>
      </c>
      <c r="W197" s="3" t="s">
        <v>68</v>
      </c>
      <c r="X197" s="3" t="s">
        <v>69</v>
      </c>
      <c r="Y197" s="3" t="s">
        <v>1844</v>
      </c>
      <c r="Z197" s="3" t="s">
        <v>210</v>
      </c>
      <c r="AA197" s="3" t="s">
        <v>1307</v>
      </c>
      <c r="AB197" s="3" t="s">
        <v>224</v>
      </c>
      <c r="AC197" s="3" t="s">
        <v>1845</v>
      </c>
      <c r="AD197" s="3" t="s">
        <v>74</v>
      </c>
      <c r="AE197" s="7" t="str">
        <f>HYPERLINK("https://static.wenjuan.pub/6448a247d0af58d925dffb12/upload_file/620-Q30-image-563644.jpg?e=1683388971&amp;token=-S3u1w3JrmFKSFNKh6j5JQkPKMGLqf-aPDDdDxY6:Qb8mgBdxzTucEWDRm25WBHlSEy0=","image.jpg")</f>
        <v>image.jpg</v>
      </c>
    </row>
    <row r="198" s="1" customFormat="1" spans="1:31">
      <c r="A198" s="2">
        <v>197</v>
      </c>
      <c r="B198" s="3" t="s">
        <v>1846</v>
      </c>
      <c r="C198" s="3" t="s">
        <v>142</v>
      </c>
      <c r="D198" s="3" t="s">
        <v>215</v>
      </c>
      <c r="E198" s="3" t="s">
        <v>1300</v>
      </c>
      <c r="F198" s="3" t="s">
        <v>1847</v>
      </c>
      <c r="G198" s="3" t="s">
        <v>1848</v>
      </c>
      <c r="H198" s="3" t="s">
        <v>56</v>
      </c>
      <c r="I198" s="3" t="s">
        <v>57</v>
      </c>
      <c r="J198" s="3" t="s">
        <v>219</v>
      </c>
      <c r="K198" s="3" t="s">
        <v>1813</v>
      </c>
      <c r="L198" s="3" t="s">
        <v>1379</v>
      </c>
      <c r="M198" s="3" t="s">
        <v>81</v>
      </c>
      <c r="N198" s="3" t="s">
        <v>219</v>
      </c>
      <c r="O198" s="3"/>
      <c r="P198" s="3" t="s">
        <v>1622</v>
      </c>
      <c r="Q198" s="3" t="s">
        <v>62</v>
      </c>
      <c r="R198" s="3" t="s">
        <v>63</v>
      </c>
      <c r="S198" s="3" t="s">
        <v>64</v>
      </c>
      <c r="T198" s="3" t="s">
        <v>1849</v>
      </c>
      <c r="U198" s="3"/>
      <c r="V198" s="3" t="s">
        <v>210</v>
      </c>
      <c r="W198" s="3" t="s">
        <v>339</v>
      </c>
      <c r="X198" s="3" t="s">
        <v>69</v>
      </c>
      <c r="Y198" s="3" t="s">
        <v>1848</v>
      </c>
      <c r="Z198" s="3" t="s">
        <v>210</v>
      </c>
      <c r="AA198" s="3" t="s">
        <v>1307</v>
      </c>
      <c r="AB198" s="3" t="s">
        <v>224</v>
      </c>
      <c r="AC198" s="3" t="s">
        <v>1850</v>
      </c>
      <c r="AD198" s="3" t="s">
        <v>74</v>
      </c>
      <c r="AE198" s="7" t="str">
        <f>HYPERLINK("https://static.wenjuan.pub/6448a247d0af58d925dffb12/upload_file/623-Q30-image-919513.jpg?e=1683388971&amp;token=-S3u1w3JrmFKSFNKh6j5JQkPKMGLqf-aPDDdDxY6:2iVM0Xb58B5EOCCvevJ9FqAmpA4=","image.jpg")</f>
        <v>image.jpg</v>
      </c>
    </row>
    <row r="199" s="1" customFormat="1" spans="1:31">
      <c r="A199" s="2">
        <v>198</v>
      </c>
      <c r="B199" s="3" t="s">
        <v>1851</v>
      </c>
      <c r="C199" s="3" t="s">
        <v>142</v>
      </c>
      <c r="D199" s="3" t="s">
        <v>215</v>
      </c>
      <c r="E199" s="3" t="s">
        <v>1520</v>
      </c>
      <c r="F199" s="3" t="s">
        <v>1852</v>
      </c>
      <c r="G199" s="3" t="s">
        <v>1853</v>
      </c>
      <c r="H199" s="3" t="s">
        <v>56</v>
      </c>
      <c r="I199" s="3" t="s">
        <v>57</v>
      </c>
      <c r="J199" s="3" t="s">
        <v>1854</v>
      </c>
      <c r="K199" s="3" t="s">
        <v>312</v>
      </c>
      <c r="L199" s="3" t="s">
        <v>1443</v>
      </c>
      <c r="M199" s="3" t="s">
        <v>491</v>
      </c>
      <c r="N199" s="3" t="s">
        <v>1855</v>
      </c>
      <c r="O199" s="3"/>
      <c r="P199" s="3" t="s">
        <v>1856</v>
      </c>
      <c r="Q199" s="3" t="s">
        <v>62</v>
      </c>
      <c r="R199" s="3" t="s">
        <v>63</v>
      </c>
      <c r="S199" s="3" t="s">
        <v>64</v>
      </c>
      <c r="T199" s="3" t="s">
        <v>65</v>
      </c>
      <c r="U199" s="3" t="s">
        <v>1857</v>
      </c>
      <c r="V199" s="3" t="s">
        <v>1858</v>
      </c>
      <c r="W199" s="3" t="s">
        <v>68</v>
      </c>
      <c r="X199" s="3" t="s">
        <v>69</v>
      </c>
      <c r="Y199" s="3" t="s">
        <v>1859</v>
      </c>
      <c r="Z199" s="3" t="s">
        <v>210</v>
      </c>
      <c r="AA199" s="3" t="s">
        <v>1307</v>
      </c>
      <c r="AB199" s="3" t="s">
        <v>224</v>
      </c>
      <c r="AC199" s="3" t="s">
        <v>1860</v>
      </c>
      <c r="AD199" s="3" t="s">
        <v>74</v>
      </c>
      <c r="AE199" s="7" t="str">
        <f>HYPERLINK("https://static.wenjuan.pub/6448a247d0af58d925dffb12/upload_file/637-Q30-16832733566...-179049.jpg?e=1683388971&amp;token=-S3u1w3JrmFKSFNKh6j5JQkPKMGLqf-aPDDdDxY6:tm_yJBa-8W1oh-soIsAUHyfam1k=","1683273356633.jpg")</f>
        <v>1683273356633.jpg</v>
      </c>
    </row>
    <row r="200" s="1" customFormat="1" spans="1:31">
      <c r="A200" s="2">
        <v>199</v>
      </c>
      <c r="B200" s="3" t="s">
        <v>1861</v>
      </c>
      <c r="C200" s="3" t="s">
        <v>142</v>
      </c>
      <c r="D200" s="3" t="s">
        <v>215</v>
      </c>
      <c r="E200" s="3" t="s">
        <v>1300</v>
      </c>
      <c r="F200" s="3" t="s">
        <v>1862</v>
      </c>
      <c r="G200" s="3" t="s">
        <v>1863</v>
      </c>
      <c r="H200" s="3" t="s">
        <v>78</v>
      </c>
      <c r="I200" s="3" t="s">
        <v>57</v>
      </c>
      <c r="J200" s="3" t="s">
        <v>817</v>
      </c>
      <c r="K200" s="3" t="s">
        <v>956</v>
      </c>
      <c r="L200" s="3" t="s">
        <v>221</v>
      </c>
      <c r="M200" s="3" t="s">
        <v>234</v>
      </c>
      <c r="N200" s="3" t="s">
        <v>1864</v>
      </c>
      <c r="O200" s="3"/>
      <c r="P200" s="3" t="s">
        <v>172</v>
      </c>
      <c r="Q200" s="3" t="s">
        <v>62</v>
      </c>
      <c r="R200" s="3" t="s">
        <v>57</v>
      </c>
      <c r="S200" s="3" t="s">
        <v>64</v>
      </c>
      <c r="T200" s="3" t="s">
        <v>1865</v>
      </c>
      <c r="U200" s="3"/>
      <c r="V200" s="3" t="s">
        <v>210</v>
      </c>
      <c r="W200" s="3" t="s">
        <v>99</v>
      </c>
      <c r="X200" s="3" t="s">
        <v>69</v>
      </c>
      <c r="Y200" s="3" t="s">
        <v>1866</v>
      </c>
      <c r="Z200" s="3" t="s">
        <v>210</v>
      </c>
      <c r="AA200" s="3" t="s">
        <v>1307</v>
      </c>
      <c r="AB200" s="3" t="s">
        <v>224</v>
      </c>
      <c r="AC200" s="3" t="s">
        <v>1867</v>
      </c>
      <c r="AD200" s="3" t="s">
        <v>74</v>
      </c>
      <c r="AE200" s="7" t="str">
        <f>HYPERLINK("https://static.wenjuan.pub/6448a247d0af58d925dffb12/upload_file/648-Q30-image-374834.jpg?e=1683388971&amp;token=-S3u1w3JrmFKSFNKh6j5JQkPKMGLqf-aPDDdDxY6:9PS68MGwWdaLPs3YplBdgS2tbJU=","image.jpg")</f>
        <v>image.jpg</v>
      </c>
    </row>
    <row r="201" s="1" customFormat="1" spans="1:31">
      <c r="A201" s="2">
        <v>200</v>
      </c>
      <c r="B201" s="3" t="s">
        <v>1868</v>
      </c>
      <c r="C201" s="3" t="s">
        <v>142</v>
      </c>
      <c r="D201" s="3" t="s">
        <v>215</v>
      </c>
      <c r="E201" s="3" t="s">
        <v>1300</v>
      </c>
      <c r="F201" s="3" t="s">
        <v>1869</v>
      </c>
      <c r="G201" s="3" t="s">
        <v>1870</v>
      </c>
      <c r="H201" s="3" t="s">
        <v>56</v>
      </c>
      <c r="I201" s="3" t="s">
        <v>57</v>
      </c>
      <c r="J201" s="3" t="s">
        <v>278</v>
      </c>
      <c r="K201" s="3" t="s">
        <v>1128</v>
      </c>
      <c r="L201" s="3" t="s">
        <v>1325</v>
      </c>
      <c r="M201" s="3" t="s">
        <v>720</v>
      </c>
      <c r="N201" s="3" t="s">
        <v>1871</v>
      </c>
      <c r="O201" s="3"/>
      <c r="P201" s="3" t="s">
        <v>1872</v>
      </c>
      <c r="Q201" s="3" t="s">
        <v>62</v>
      </c>
      <c r="R201" s="3" t="s">
        <v>558</v>
      </c>
      <c r="S201" s="3" t="s">
        <v>64</v>
      </c>
      <c r="T201" s="3" t="s">
        <v>97</v>
      </c>
      <c r="U201" s="3"/>
      <c r="V201" s="3" t="s">
        <v>67</v>
      </c>
      <c r="W201" s="3" t="s">
        <v>68</v>
      </c>
      <c r="X201" s="3" t="s">
        <v>69</v>
      </c>
      <c r="Y201" s="3" t="s">
        <v>1873</v>
      </c>
      <c r="Z201" s="3" t="s">
        <v>210</v>
      </c>
      <c r="AA201" s="3" t="s">
        <v>1307</v>
      </c>
      <c r="AB201" s="3" t="s">
        <v>224</v>
      </c>
      <c r="AC201" s="3" t="s">
        <v>1874</v>
      </c>
      <c r="AD201" s="3" t="s">
        <v>74</v>
      </c>
      <c r="AE201" s="7" t="str">
        <f>HYPERLINK("https://static.wenjuan.pub/6448a247d0af58d925dffb12/upload_file/653-Q30-image-571539.jpg?e=1683388971&amp;token=-S3u1w3JrmFKSFNKh6j5JQkPKMGLqf-aPDDdDxY6:iPIHnx1u3iS0GoVTcd-O_LQRC6o=","image.jpg")</f>
        <v>image.jpg</v>
      </c>
    </row>
    <row r="202" s="1" customFormat="1" spans="1:31">
      <c r="A202" s="2">
        <v>201</v>
      </c>
      <c r="B202" s="3" t="s">
        <v>1875</v>
      </c>
      <c r="C202" s="3" t="s">
        <v>142</v>
      </c>
      <c r="D202" s="3" t="s">
        <v>215</v>
      </c>
      <c r="E202" s="3" t="s">
        <v>1300</v>
      </c>
      <c r="F202" s="3" t="s">
        <v>1876</v>
      </c>
      <c r="G202" s="3" t="s">
        <v>1873</v>
      </c>
      <c r="H202" s="3" t="s">
        <v>56</v>
      </c>
      <c r="I202" s="3" t="s">
        <v>57</v>
      </c>
      <c r="J202" s="3" t="s">
        <v>278</v>
      </c>
      <c r="K202" s="3" t="s">
        <v>1128</v>
      </c>
      <c r="L202" s="3" t="s">
        <v>1325</v>
      </c>
      <c r="M202" s="3" t="s">
        <v>81</v>
      </c>
      <c r="N202" s="3" t="s">
        <v>1877</v>
      </c>
      <c r="O202" s="3"/>
      <c r="P202" s="3" t="s">
        <v>883</v>
      </c>
      <c r="Q202" s="3" t="s">
        <v>62</v>
      </c>
      <c r="R202" s="3" t="s">
        <v>63</v>
      </c>
      <c r="S202" s="3" t="s">
        <v>64</v>
      </c>
      <c r="T202" s="3" t="s">
        <v>97</v>
      </c>
      <c r="U202" s="3"/>
      <c r="V202" s="3" t="s">
        <v>67</v>
      </c>
      <c r="W202" s="3" t="s">
        <v>68</v>
      </c>
      <c r="X202" s="3" t="s">
        <v>69</v>
      </c>
      <c r="Y202" s="3" t="s">
        <v>1878</v>
      </c>
      <c r="Z202" s="3" t="s">
        <v>210</v>
      </c>
      <c r="AA202" s="3" t="s">
        <v>1307</v>
      </c>
      <c r="AB202" s="3" t="s">
        <v>224</v>
      </c>
      <c r="AC202" s="3" t="s">
        <v>1879</v>
      </c>
      <c r="AD202" s="3" t="s">
        <v>74</v>
      </c>
      <c r="AE202" s="7" t="str">
        <f>HYPERLINK("https://static.wenjuan.pub/6448a247d0af58d925dffb12/upload_file/656-Q30-16832746183...-609679.jpg?e=1683388971&amp;token=-S3u1w3JrmFKSFNKh6j5JQkPKMGLqf-aPDDdDxY6:HFxi2sN6kyr8Wp17FPFE_JmFWZI=","1683274618355.jpg")</f>
        <v>1683274618355.jpg</v>
      </c>
    </row>
    <row r="203" s="1" customFormat="1" spans="1:31">
      <c r="A203" s="2">
        <v>202</v>
      </c>
      <c r="B203" s="3" t="s">
        <v>1880</v>
      </c>
      <c r="C203" s="3" t="s">
        <v>142</v>
      </c>
      <c r="D203" s="3" t="s">
        <v>215</v>
      </c>
      <c r="E203" s="3" t="s">
        <v>1300</v>
      </c>
      <c r="F203" s="3" t="s">
        <v>1881</v>
      </c>
      <c r="G203" s="3" t="s">
        <v>1882</v>
      </c>
      <c r="H203" s="3" t="s">
        <v>56</v>
      </c>
      <c r="I203" s="3" t="s">
        <v>57</v>
      </c>
      <c r="J203" s="3" t="s">
        <v>1357</v>
      </c>
      <c r="K203" s="3" t="s">
        <v>1419</v>
      </c>
      <c r="L203" s="3" t="s">
        <v>221</v>
      </c>
      <c r="M203" s="3" t="s">
        <v>81</v>
      </c>
      <c r="N203" s="3" t="s">
        <v>1883</v>
      </c>
      <c r="O203" s="3"/>
      <c r="P203" s="3" t="s">
        <v>1436</v>
      </c>
      <c r="Q203" s="3" t="s">
        <v>62</v>
      </c>
      <c r="R203" s="3" t="s">
        <v>63</v>
      </c>
      <c r="S203" s="3" t="s">
        <v>64</v>
      </c>
      <c r="T203" s="3" t="s">
        <v>97</v>
      </c>
      <c r="U203" s="3"/>
      <c r="V203" s="3" t="s">
        <v>67</v>
      </c>
      <c r="W203" s="3" t="s">
        <v>68</v>
      </c>
      <c r="X203" s="3" t="s">
        <v>69</v>
      </c>
      <c r="Y203" s="3" t="s">
        <v>1884</v>
      </c>
      <c r="Z203" s="3" t="s">
        <v>210</v>
      </c>
      <c r="AA203" s="3" t="s">
        <v>1307</v>
      </c>
      <c r="AB203" s="3" t="s">
        <v>224</v>
      </c>
      <c r="AC203" s="3" t="s">
        <v>1885</v>
      </c>
      <c r="AD203" s="3" t="s">
        <v>74</v>
      </c>
      <c r="AE203" s="7" t="str">
        <f>HYPERLINK("https://static.wenjuan.pub/6448a247d0af58d925dffb12/upload_file/659-Q30-image-265265.jpg?e=1683388971&amp;token=-S3u1w3JrmFKSFNKh6j5JQkPKMGLqf-aPDDdDxY6:evKwu_bXz0yJ0LnQijG45wppkR8=","image.jpg")</f>
        <v>image.jpg</v>
      </c>
    </row>
    <row r="204" s="1" customFormat="1" spans="1:31">
      <c r="A204" s="2">
        <v>203</v>
      </c>
      <c r="B204" s="3" t="s">
        <v>1886</v>
      </c>
      <c r="C204" s="3" t="s">
        <v>51</v>
      </c>
      <c r="D204" s="3" t="s">
        <v>215</v>
      </c>
      <c r="E204" s="3" t="s">
        <v>1300</v>
      </c>
      <c r="F204" s="3" t="s">
        <v>1887</v>
      </c>
      <c r="G204" s="3" t="s">
        <v>1888</v>
      </c>
      <c r="H204" s="3" t="s">
        <v>56</v>
      </c>
      <c r="I204" s="3" t="s">
        <v>57</v>
      </c>
      <c r="J204" s="3" t="s">
        <v>1357</v>
      </c>
      <c r="K204" s="3" t="s">
        <v>1419</v>
      </c>
      <c r="L204" s="3" t="s">
        <v>221</v>
      </c>
      <c r="M204" s="3" t="s">
        <v>1235</v>
      </c>
      <c r="N204" s="3" t="s">
        <v>1159</v>
      </c>
      <c r="O204" s="3"/>
      <c r="P204" s="3" t="s">
        <v>1436</v>
      </c>
      <c r="Q204" s="3" t="s">
        <v>62</v>
      </c>
      <c r="R204" s="3" t="s">
        <v>63</v>
      </c>
      <c r="S204" s="3" t="s">
        <v>64</v>
      </c>
      <c r="T204" s="3" t="s">
        <v>97</v>
      </c>
      <c r="U204" s="3"/>
      <c r="V204" s="3" t="s">
        <v>67</v>
      </c>
      <c r="W204" s="3" t="s">
        <v>68</v>
      </c>
      <c r="X204" s="3" t="s">
        <v>69</v>
      </c>
      <c r="Y204" s="3" t="s">
        <v>1889</v>
      </c>
      <c r="Z204" s="3" t="s">
        <v>210</v>
      </c>
      <c r="AA204" s="3" t="s">
        <v>1307</v>
      </c>
      <c r="AB204" s="3" t="s">
        <v>224</v>
      </c>
      <c r="AC204" s="3" t="s">
        <v>1890</v>
      </c>
      <c r="AD204" s="3" t="s">
        <v>74</v>
      </c>
      <c r="AE204" s="7" t="str">
        <f>HYPERLINK("https://static.wenjuan.pub/6448a247d0af58d925dffb12/upload_file/668-Q30-image-914766.jpg?e=1683388971&amp;token=-S3u1w3JrmFKSFNKh6j5JQkPKMGLqf-aPDDdDxY6:8AZlSG2rx4mYpeoLRhE1bFJj_gU=","image.jpg")</f>
        <v>image.jpg</v>
      </c>
    </row>
    <row r="205" s="1" customFormat="1" spans="1:31">
      <c r="A205" s="2">
        <v>204</v>
      </c>
      <c r="B205" s="3" t="s">
        <v>1891</v>
      </c>
      <c r="C205" s="3" t="s">
        <v>142</v>
      </c>
      <c r="D205" s="3" t="s">
        <v>215</v>
      </c>
      <c r="E205" s="3" t="s">
        <v>1300</v>
      </c>
      <c r="F205" s="3" t="s">
        <v>1892</v>
      </c>
      <c r="G205" s="3" t="s">
        <v>1889</v>
      </c>
      <c r="H205" s="3" t="s">
        <v>56</v>
      </c>
      <c r="I205" s="3" t="s">
        <v>57</v>
      </c>
      <c r="J205" s="3" t="s">
        <v>1357</v>
      </c>
      <c r="K205" s="3" t="s">
        <v>1419</v>
      </c>
      <c r="L205" s="3" t="s">
        <v>221</v>
      </c>
      <c r="M205" s="3" t="s">
        <v>81</v>
      </c>
      <c r="N205" s="3" t="s">
        <v>1724</v>
      </c>
      <c r="O205" s="3"/>
      <c r="P205" s="3" t="s">
        <v>1436</v>
      </c>
      <c r="Q205" s="3" t="s">
        <v>62</v>
      </c>
      <c r="R205" s="3" t="s">
        <v>63</v>
      </c>
      <c r="S205" s="3" t="s">
        <v>64</v>
      </c>
      <c r="T205" s="3" t="s">
        <v>97</v>
      </c>
      <c r="U205" s="3"/>
      <c r="V205" s="3" t="s">
        <v>67</v>
      </c>
      <c r="W205" s="3" t="s">
        <v>68</v>
      </c>
      <c r="X205" s="3" t="s">
        <v>69</v>
      </c>
      <c r="Y205" s="3" t="s">
        <v>1888</v>
      </c>
      <c r="Z205" s="3" t="s">
        <v>210</v>
      </c>
      <c r="AA205" s="3" t="s">
        <v>1307</v>
      </c>
      <c r="AB205" s="3" t="s">
        <v>224</v>
      </c>
      <c r="AC205" s="3" t="s">
        <v>1893</v>
      </c>
      <c r="AD205" s="3" t="s">
        <v>74</v>
      </c>
      <c r="AE205" s="7" t="str">
        <f>HYPERLINK("https://static.wenjuan.pub/6448a247d0af58d925dffb12/upload_file/660-Q30-image-434214.jpg?e=1683388971&amp;token=-S3u1w3JrmFKSFNKh6j5JQkPKMGLqf-aPDDdDxY6:DmFUUyRX_U1lshW5wpUg2xCy6uY=","image.jpg")</f>
        <v>image.jpg</v>
      </c>
    </row>
    <row r="206" s="1" customFormat="1" spans="1:31">
      <c r="A206" s="2">
        <v>205</v>
      </c>
      <c r="B206" s="3" t="s">
        <v>1894</v>
      </c>
      <c r="C206" s="3" t="s">
        <v>142</v>
      </c>
      <c r="D206" s="3" t="s">
        <v>215</v>
      </c>
      <c r="E206" s="3" t="s">
        <v>1520</v>
      </c>
      <c r="F206" s="3" t="s">
        <v>1895</v>
      </c>
      <c r="G206" s="3" t="s">
        <v>1896</v>
      </c>
      <c r="H206" s="3" t="s">
        <v>56</v>
      </c>
      <c r="I206" s="3" t="s">
        <v>57</v>
      </c>
      <c r="J206" s="3" t="s">
        <v>159</v>
      </c>
      <c r="K206" s="3" t="s">
        <v>1419</v>
      </c>
      <c r="L206" s="3" t="s">
        <v>221</v>
      </c>
      <c r="M206" s="3" t="s">
        <v>1897</v>
      </c>
      <c r="N206" s="3" t="s">
        <v>1898</v>
      </c>
      <c r="O206" s="3"/>
      <c r="P206" s="3" t="s">
        <v>195</v>
      </c>
      <c r="Q206" s="3" t="s">
        <v>62</v>
      </c>
      <c r="R206" s="3" t="s">
        <v>1591</v>
      </c>
      <c r="S206" s="3" t="s">
        <v>64</v>
      </c>
      <c r="T206" s="3" t="s">
        <v>1899</v>
      </c>
      <c r="U206" s="3"/>
      <c r="V206" s="3" t="s">
        <v>351</v>
      </c>
      <c r="W206" s="3" t="s">
        <v>99</v>
      </c>
      <c r="X206" s="3" t="s">
        <v>69</v>
      </c>
      <c r="Y206" s="3" t="s">
        <v>1900</v>
      </c>
      <c r="Z206" s="3" t="s">
        <v>210</v>
      </c>
      <c r="AA206" s="3" t="s">
        <v>1307</v>
      </c>
      <c r="AB206" s="3" t="s">
        <v>224</v>
      </c>
      <c r="AC206" s="3" t="s">
        <v>1901</v>
      </c>
      <c r="AD206" s="3" t="s">
        <v>74</v>
      </c>
      <c r="AE206" s="7" t="str">
        <f>HYPERLINK("https://static.wenjuan.pub/6448a247d0af58d925dffb12/upload_file/665-Q30-16832750566...-633311.jpg?e=1683388971&amp;token=-S3u1w3JrmFKSFNKh6j5JQkPKMGLqf-aPDDdDxY6:ZOOpwGK8Rk54RVSmTWovjiJysMQ=","1683275056639.jpg")</f>
        <v>1683275056639.jpg</v>
      </c>
    </row>
    <row r="207" s="1" customFormat="1" spans="1:31">
      <c r="A207" s="2">
        <v>206</v>
      </c>
      <c r="B207" s="3" t="s">
        <v>1902</v>
      </c>
      <c r="C207" s="3" t="s">
        <v>51</v>
      </c>
      <c r="D207" s="3" t="s">
        <v>215</v>
      </c>
      <c r="E207" s="3" t="s">
        <v>1300</v>
      </c>
      <c r="F207" s="3" t="s">
        <v>1903</v>
      </c>
      <c r="G207" s="3" t="s">
        <v>1904</v>
      </c>
      <c r="H207" s="3" t="s">
        <v>56</v>
      </c>
      <c r="I207" s="3" t="s">
        <v>57</v>
      </c>
      <c r="J207" s="3" t="s">
        <v>675</v>
      </c>
      <c r="K207" s="3" t="s">
        <v>220</v>
      </c>
      <c r="L207" s="3" t="s">
        <v>221</v>
      </c>
      <c r="M207" s="3" t="s">
        <v>1905</v>
      </c>
      <c r="N207" s="3" t="s">
        <v>1906</v>
      </c>
      <c r="O207" s="3"/>
      <c r="P207" s="3" t="s">
        <v>1907</v>
      </c>
      <c r="Q207" s="3" t="s">
        <v>62</v>
      </c>
      <c r="R207" s="3" t="s">
        <v>1908</v>
      </c>
      <c r="S207" s="3" t="s">
        <v>64</v>
      </c>
      <c r="T207" s="3" t="s">
        <v>97</v>
      </c>
      <c r="U207" s="3"/>
      <c r="V207" s="3" t="s">
        <v>1406</v>
      </c>
      <c r="W207" s="3" t="s">
        <v>68</v>
      </c>
      <c r="X207" s="3" t="s">
        <v>69</v>
      </c>
      <c r="Y207" s="3" t="s">
        <v>1909</v>
      </c>
      <c r="Z207" s="3" t="s">
        <v>210</v>
      </c>
      <c r="AA207" s="3" t="s">
        <v>1307</v>
      </c>
      <c r="AB207" s="3" t="s">
        <v>224</v>
      </c>
      <c r="AC207" s="3" t="s">
        <v>1910</v>
      </c>
      <c r="AD207" s="3" t="s">
        <v>74</v>
      </c>
      <c r="AE207" s="7" t="str">
        <f>HYPERLINK("https://static.wenjuan.pub/6448a247d0af58d925dffb12/upload_file/675-Q30-16832755083...-128475.jpg?e=1683388971&amp;token=-S3u1w3JrmFKSFNKh6j5JQkPKMGLqf-aPDDdDxY6:bq22dDZ7_sOrhUAlFIsUkK_IgE8=","1683275508351.jpg")</f>
        <v>1683275508351.jpg</v>
      </c>
    </row>
    <row r="208" s="1" customFormat="1" spans="1:31">
      <c r="A208" s="2">
        <v>207</v>
      </c>
      <c r="B208" s="3" t="s">
        <v>1911</v>
      </c>
      <c r="C208" s="3" t="s">
        <v>142</v>
      </c>
      <c r="D208" s="3" t="s">
        <v>215</v>
      </c>
      <c r="E208" s="3" t="s">
        <v>1300</v>
      </c>
      <c r="F208" s="3" t="s">
        <v>1912</v>
      </c>
      <c r="G208" s="3" t="s">
        <v>1913</v>
      </c>
      <c r="H208" s="3" t="s">
        <v>78</v>
      </c>
      <c r="I208" s="3" t="s">
        <v>132</v>
      </c>
      <c r="J208" s="3" t="s">
        <v>264</v>
      </c>
      <c r="K208" s="3" t="s">
        <v>1324</v>
      </c>
      <c r="L208" s="3" t="s">
        <v>221</v>
      </c>
      <c r="M208" s="3" t="s">
        <v>542</v>
      </c>
      <c r="N208" s="3" t="s">
        <v>1914</v>
      </c>
      <c r="O208" s="3"/>
      <c r="P208" s="3" t="s">
        <v>1185</v>
      </c>
      <c r="Q208" s="3" t="s">
        <v>62</v>
      </c>
      <c r="R208" s="3" t="s">
        <v>1915</v>
      </c>
      <c r="S208" s="3" t="s">
        <v>64</v>
      </c>
      <c r="T208" s="3" t="s">
        <v>65</v>
      </c>
      <c r="U208" s="3" t="s">
        <v>1916</v>
      </c>
      <c r="V208" s="3" t="s">
        <v>67</v>
      </c>
      <c r="W208" s="3" t="s">
        <v>68</v>
      </c>
      <c r="X208" s="3" t="s">
        <v>69</v>
      </c>
      <c r="Y208" s="3" t="s">
        <v>1917</v>
      </c>
      <c r="Z208" s="3" t="s">
        <v>210</v>
      </c>
      <c r="AA208" s="3" t="s">
        <v>1307</v>
      </c>
      <c r="AB208" s="3" t="s">
        <v>224</v>
      </c>
      <c r="AC208" s="3" t="s">
        <v>1918</v>
      </c>
      <c r="AD208" s="3" t="s">
        <v>74</v>
      </c>
      <c r="AE208" s="7" t="str">
        <f>HYPERLINK("https://static.wenjuan.pub/6448a247d0af58d925dffb12/upload_file/694-Q30-16832939755...-822837.jpg?e=1683388971&amp;token=-S3u1w3JrmFKSFNKh6j5JQkPKMGLqf-aPDDdDxY6:RRUFuUjw3zc7qOWn5_OAoth7gQ4=","1683293975556.jpg")</f>
        <v>1683293975556.jpg</v>
      </c>
    </row>
    <row r="209" s="1" customFormat="1" spans="1:31">
      <c r="A209" s="2">
        <v>208</v>
      </c>
      <c r="B209" s="3" t="s">
        <v>1919</v>
      </c>
      <c r="C209" s="3" t="s">
        <v>51</v>
      </c>
      <c r="D209" s="3" t="s">
        <v>1920</v>
      </c>
      <c r="E209" s="3" t="s">
        <v>1921</v>
      </c>
      <c r="F209" s="3" t="s">
        <v>1922</v>
      </c>
      <c r="G209" s="3" t="s">
        <v>1923</v>
      </c>
      <c r="H209" s="3" t="s">
        <v>56</v>
      </c>
      <c r="I209" s="3" t="s">
        <v>57</v>
      </c>
      <c r="J209" s="3" t="s">
        <v>702</v>
      </c>
      <c r="K209" s="3" t="s">
        <v>1709</v>
      </c>
      <c r="L209" s="3" t="s">
        <v>1924</v>
      </c>
      <c r="M209" s="3" t="s">
        <v>122</v>
      </c>
      <c r="N209" s="3" t="s">
        <v>1925</v>
      </c>
      <c r="O209" s="3" t="s">
        <v>1920</v>
      </c>
      <c r="P209" s="3" t="s">
        <v>315</v>
      </c>
      <c r="Q209" s="3" t="s">
        <v>62</v>
      </c>
      <c r="R209" s="3" t="s">
        <v>63</v>
      </c>
      <c r="S209" s="3" t="s">
        <v>64</v>
      </c>
      <c r="T209" s="3" t="s">
        <v>97</v>
      </c>
      <c r="U209" s="3" t="s">
        <v>1926</v>
      </c>
      <c r="V209" s="3" t="s">
        <v>1927</v>
      </c>
      <c r="W209" s="3" t="s">
        <v>68</v>
      </c>
      <c r="X209" s="3" t="s">
        <v>69</v>
      </c>
      <c r="Y209" s="3" t="s">
        <v>1928</v>
      </c>
      <c r="Z209" s="3" t="s">
        <v>240</v>
      </c>
      <c r="AA209" s="3" t="s">
        <v>1929</v>
      </c>
      <c r="AB209" s="3" t="s">
        <v>1930</v>
      </c>
      <c r="AC209" s="3" t="s">
        <v>1931</v>
      </c>
      <c r="AD209" s="3" t="s">
        <v>243</v>
      </c>
      <c r="AE209" s="7" t="str">
        <f>HYPERLINK("https://static.wenjuan.pub/6448a247d0af58d925dffb12/upload_file/19-Q30-16832482411...-282987.jpg?e=1683388971&amp;token=-S3u1w3JrmFKSFNKh6j5JQkPKMGLqf-aPDDdDxY6:d2uXmEAOxyxrCOiBSYGmJas61jQ=","1683248241180.jpg")</f>
        <v>1683248241180.jpg</v>
      </c>
    </row>
    <row r="210" s="1" customFormat="1" spans="1:31">
      <c r="A210" s="2">
        <v>209</v>
      </c>
      <c r="B210" s="3" t="s">
        <v>1932</v>
      </c>
      <c r="C210" s="3" t="s">
        <v>51</v>
      </c>
      <c r="D210" s="3" t="s">
        <v>1920</v>
      </c>
      <c r="E210" s="3" t="s">
        <v>1921</v>
      </c>
      <c r="F210" s="3" t="s">
        <v>1933</v>
      </c>
      <c r="G210" s="3" t="s">
        <v>1934</v>
      </c>
      <c r="H210" s="3" t="s">
        <v>56</v>
      </c>
      <c r="I210" s="3" t="s">
        <v>57</v>
      </c>
      <c r="J210" s="3" t="s">
        <v>278</v>
      </c>
      <c r="K210" s="3" t="s">
        <v>1935</v>
      </c>
      <c r="L210" s="3" t="s">
        <v>1924</v>
      </c>
      <c r="M210" s="3" t="s">
        <v>81</v>
      </c>
      <c r="N210" s="3" t="s">
        <v>1936</v>
      </c>
      <c r="O210" s="3" t="s">
        <v>1920</v>
      </c>
      <c r="P210" s="3" t="s">
        <v>1937</v>
      </c>
      <c r="Q210" s="3" t="s">
        <v>62</v>
      </c>
      <c r="R210" s="3" t="s">
        <v>63</v>
      </c>
      <c r="S210" s="3" t="s">
        <v>64</v>
      </c>
      <c r="T210" s="3" t="s">
        <v>65</v>
      </c>
      <c r="U210" s="3" t="s">
        <v>1938</v>
      </c>
      <c r="V210" s="3" t="s">
        <v>1927</v>
      </c>
      <c r="W210" s="3" t="s">
        <v>68</v>
      </c>
      <c r="X210" s="3" t="s">
        <v>69</v>
      </c>
      <c r="Y210" s="3" t="s">
        <v>1939</v>
      </c>
      <c r="Z210" s="3" t="s">
        <v>240</v>
      </c>
      <c r="AA210" s="3" t="s">
        <v>1929</v>
      </c>
      <c r="AB210" s="3" t="s">
        <v>1930</v>
      </c>
      <c r="AC210" s="3" t="s">
        <v>1940</v>
      </c>
      <c r="AD210" s="3" t="s">
        <v>243</v>
      </c>
      <c r="AE210" s="7" t="str">
        <f>HYPERLINK("https://static.wenjuan.pub/6448a247d0af58d925dffb12/upload_file/76-Q30-16832503320...-519682.jpg?e=1683388971&amp;token=-S3u1w3JrmFKSFNKh6j5JQkPKMGLqf-aPDDdDxY6:CVo7ITPoN7hFdiTmibwM1SKvorI=","1683250332019.jpg")</f>
        <v>1683250332019.jpg</v>
      </c>
    </row>
    <row r="211" s="1" customFormat="1" spans="1:31">
      <c r="A211" s="2">
        <v>210</v>
      </c>
      <c r="B211" s="3" t="s">
        <v>1941</v>
      </c>
      <c r="C211" s="3" t="s">
        <v>51</v>
      </c>
      <c r="D211" s="3" t="s">
        <v>1920</v>
      </c>
      <c r="E211" s="3" t="s">
        <v>1921</v>
      </c>
      <c r="F211" s="3" t="s">
        <v>1942</v>
      </c>
      <c r="G211" s="3" t="s">
        <v>1943</v>
      </c>
      <c r="H211" s="3" t="s">
        <v>56</v>
      </c>
      <c r="I211" s="3" t="s">
        <v>57</v>
      </c>
      <c r="J211" s="3" t="s">
        <v>675</v>
      </c>
      <c r="K211" s="3" t="s">
        <v>232</v>
      </c>
      <c r="L211" s="3" t="s">
        <v>1944</v>
      </c>
      <c r="M211" s="3" t="s">
        <v>720</v>
      </c>
      <c r="N211" s="3" t="s">
        <v>1945</v>
      </c>
      <c r="O211" s="3" t="s">
        <v>1920</v>
      </c>
      <c r="P211" s="3" t="s">
        <v>883</v>
      </c>
      <c r="Q211" s="3" t="s">
        <v>62</v>
      </c>
      <c r="R211" s="3" t="s">
        <v>63</v>
      </c>
      <c r="S211" s="3" t="s">
        <v>64</v>
      </c>
      <c r="T211" s="3" t="s">
        <v>97</v>
      </c>
      <c r="U211" s="3"/>
      <c r="V211" s="3" t="s">
        <v>98</v>
      </c>
      <c r="W211" s="3" t="s">
        <v>68</v>
      </c>
      <c r="X211" s="3" t="s">
        <v>69</v>
      </c>
      <c r="Y211" s="3" t="s">
        <v>1946</v>
      </c>
      <c r="Z211" s="3" t="s">
        <v>240</v>
      </c>
      <c r="AA211" s="3" t="s">
        <v>1929</v>
      </c>
      <c r="AB211" s="3" t="s">
        <v>1930</v>
      </c>
      <c r="AC211" s="3" t="s">
        <v>1947</v>
      </c>
      <c r="AD211" s="3" t="s">
        <v>243</v>
      </c>
      <c r="AE211" s="7" t="str">
        <f>HYPERLINK("https://static.wenjuan.pub/6448a247d0af58d925dffb12/upload_file/68-Q30-IMG_2023050...-775928.jpg?e=1683388971&amp;token=-S3u1w3JrmFKSFNKh6j5JQkPKMGLqf-aPDDdDxY6:bJ1Ecg2p_nXtApM0pepBjiGOOmE=","IMG_20230505_092505.jpg")</f>
        <v>IMG_20230505_092505.jpg</v>
      </c>
    </row>
    <row r="212" s="1" customFormat="1" spans="1:31">
      <c r="A212" s="2">
        <v>211</v>
      </c>
      <c r="B212" s="3" t="s">
        <v>1948</v>
      </c>
      <c r="C212" s="3" t="s">
        <v>51</v>
      </c>
      <c r="D212" s="3" t="s">
        <v>1920</v>
      </c>
      <c r="E212" s="3" t="s">
        <v>1921</v>
      </c>
      <c r="F212" s="3" t="s">
        <v>1949</v>
      </c>
      <c r="G212" s="3" t="s">
        <v>1950</v>
      </c>
      <c r="H212" s="3" t="s">
        <v>56</v>
      </c>
      <c r="I212" s="3" t="s">
        <v>57</v>
      </c>
      <c r="J212" s="3" t="s">
        <v>219</v>
      </c>
      <c r="K212" s="3" t="s">
        <v>1128</v>
      </c>
      <c r="L212" s="3" t="s">
        <v>95</v>
      </c>
      <c r="M212" s="3" t="s">
        <v>1951</v>
      </c>
      <c r="N212" s="3" t="s">
        <v>1952</v>
      </c>
      <c r="O212" s="3" t="s">
        <v>1920</v>
      </c>
      <c r="P212" s="3" t="s">
        <v>919</v>
      </c>
      <c r="Q212" s="3" t="s">
        <v>62</v>
      </c>
      <c r="R212" s="3" t="s">
        <v>63</v>
      </c>
      <c r="S212" s="3" t="s">
        <v>64</v>
      </c>
      <c r="T212" s="3" t="s">
        <v>97</v>
      </c>
      <c r="U212" s="3"/>
      <c r="V212" s="3" t="s">
        <v>210</v>
      </c>
      <c r="W212" s="3" t="s">
        <v>68</v>
      </c>
      <c r="X212" s="3" t="s">
        <v>69</v>
      </c>
      <c r="Y212" s="3" t="s">
        <v>1950</v>
      </c>
      <c r="Z212" s="3" t="s">
        <v>240</v>
      </c>
      <c r="AA212" s="3" t="s">
        <v>1929</v>
      </c>
      <c r="AB212" s="3" t="s">
        <v>1930</v>
      </c>
      <c r="AC212" s="3" t="s">
        <v>1953</v>
      </c>
      <c r="AD212" s="3" t="s">
        <v>243</v>
      </c>
      <c r="AE212" s="7" t="str">
        <f>HYPERLINK("https://static.wenjuan.pub/6448a247d0af58d925dffb12/upload_file/69-Q30-IMG20230505...-538678.jpg?e=1683388971&amp;token=-S3u1w3JrmFKSFNKh6j5JQkPKMGLqf-aPDDdDxY6:ikus8Aer1OCa-EhWU50qL7JrfoE=","IMG20230505092420.jpg")</f>
        <v>IMG20230505092420.jpg</v>
      </c>
    </row>
    <row r="213" s="1" customFormat="1" spans="1:31">
      <c r="A213" s="2">
        <v>212</v>
      </c>
      <c r="B213" s="3" t="s">
        <v>1954</v>
      </c>
      <c r="C213" s="3" t="s">
        <v>51</v>
      </c>
      <c r="D213" s="3" t="s">
        <v>1920</v>
      </c>
      <c r="E213" s="3" t="s">
        <v>1921</v>
      </c>
      <c r="F213" s="3" t="s">
        <v>1955</v>
      </c>
      <c r="G213" s="3" t="s">
        <v>1956</v>
      </c>
      <c r="H213" s="3" t="s">
        <v>78</v>
      </c>
      <c r="I213" s="3" t="s">
        <v>57</v>
      </c>
      <c r="J213" s="3" t="s">
        <v>1957</v>
      </c>
      <c r="K213" s="3" t="s">
        <v>1958</v>
      </c>
      <c r="L213" s="3" t="s">
        <v>1924</v>
      </c>
      <c r="M213" s="3" t="s">
        <v>827</v>
      </c>
      <c r="N213" s="3" t="s">
        <v>1959</v>
      </c>
      <c r="O213" s="3" t="s">
        <v>1920</v>
      </c>
      <c r="P213" s="3" t="s">
        <v>1960</v>
      </c>
      <c r="Q213" s="3" t="s">
        <v>62</v>
      </c>
      <c r="R213" s="3" t="s">
        <v>63</v>
      </c>
      <c r="S213" s="3" t="s">
        <v>64</v>
      </c>
      <c r="T213" s="3" t="s">
        <v>97</v>
      </c>
      <c r="U213" s="3" t="s">
        <v>1961</v>
      </c>
      <c r="V213" s="3" t="s">
        <v>98</v>
      </c>
      <c r="W213" s="3" t="s">
        <v>68</v>
      </c>
      <c r="X213" s="3" t="s">
        <v>69</v>
      </c>
      <c r="Y213" s="3" t="s">
        <v>1962</v>
      </c>
      <c r="Z213" s="3" t="s">
        <v>240</v>
      </c>
      <c r="AA213" s="3" t="s">
        <v>1929</v>
      </c>
      <c r="AB213" s="3" t="s">
        <v>1930</v>
      </c>
      <c r="AC213" s="3" t="s">
        <v>1963</v>
      </c>
      <c r="AD213" s="3" t="s">
        <v>243</v>
      </c>
      <c r="AE213" s="7" t="str">
        <f>HYPERLINK("https://static.wenjuan.pub/6448a247d0af58d925dffb12/upload_file/120-Q30-16832516829...-531712.jpg?e=1683388971&amp;token=-S3u1w3JrmFKSFNKh6j5JQkPKMGLqf-aPDDdDxY6:WWOcKj_jyihhZlRU8KRxydjeOJY=","1683251682920.jpg")</f>
        <v>1683251682920.jpg</v>
      </c>
    </row>
    <row r="214" s="1" customFormat="1" spans="1:31">
      <c r="A214" s="2">
        <v>213</v>
      </c>
      <c r="B214" s="3" t="s">
        <v>1964</v>
      </c>
      <c r="C214" s="3" t="s">
        <v>51</v>
      </c>
      <c r="D214" s="3" t="s">
        <v>1920</v>
      </c>
      <c r="E214" s="3" t="s">
        <v>1921</v>
      </c>
      <c r="F214" s="3" t="s">
        <v>1965</v>
      </c>
      <c r="G214" s="3" t="s">
        <v>1966</v>
      </c>
      <c r="H214" s="3" t="s">
        <v>56</v>
      </c>
      <c r="I214" s="3" t="s">
        <v>57</v>
      </c>
      <c r="J214" s="3" t="s">
        <v>16</v>
      </c>
      <c r="K214" s="3" t="s">
        <v>1967</v>
      </c>
      <c r="L214" s="3" t="s">
        <v>1968</v>
      </c>
      <c r="M214" s="3" t="s">
        <v>81</v>
      </c>
      <c r="N214" s="3" t="s">
        <v>1969</v>
      </c>
      <c r="O214" s="3" t="s">
        <v>1920</v>
      </c>
      <c r="P214" s="3" t="s">
        <v>531</v>
      </c>
      <c r="Q214" s="3" t="s">
        <v>62</v>
      </c>
      <c r="R214" s="3" t="s">
        <v>63</v>
      </c>
      <c r="S214" s="3" t="s">
        <v>64</v>
      </c>
      <c r="T214" s="3" t="s">
        <v>97</v>
      </c>
      <c r="U214" s="3"/>
      <c r="V214" s="3" t="s">
        <v>98</v>
      </c>
      <c r="W214" s="3" t="s">
        <v>68</v>
      </c>
      <c r="X214" s="3" t="s">
        <v>69</v>
      </c>
      <c r="Y214" s="3" t="s">
        <v>1970</v>
      </c>
      <c r="Z214" s="3" t="s">
        <v>240</v>
      </c>
      <c r="AA214" s="3" t="s">
        <v>1929</v>
      </c>
      <c r="AB214" s="3" t="s">
        <v>1930</v>
      </c>
      <c r="AC214" s="3" t="s">
        <v>1971</v>
      </c>
      <c r="AD214" s="3" t="s">
        <v>243</v>
      </c>
      <c r="AE214" s="7" t="str">
        <f>HYPERLINK("https://static.wenjuan.pub/6448a247d0af58d925dffb12/upload_file/130-Q30-CD520E1A-EB...-126971.jpeg?e=1683388971&amp;token=-S3u1w3JrmFKSFNKh6j5JQkPKMGLqf-aPDDdDxY6:xgxAORheVqoWSSxjaJ3FsPMEunY=","CD520E1A-EBE9-4916-BDD2-5C03865A4A16.jpeg")</f>
        <v>CD520E1A-EBE9-4916-BDD2-5C03865A4A16.jpeg</v>
      </c>
    </row>
    <row r="215" s="1" customFormat="1" spans="1:31">
      <c r="A215" s="2">
        <v>214</v>
      </c>
      <c r="B215" s="3" t="s">
        <v>1972</v>
      </c>
      <c r="C215" s="3" t="s">
        <v>51</v>
      </c>
      <c r="D215" s="3" t="s">
        <v>1920</v>
      </c>
      <c r="E215" s="3" t="s">
        <v>1921</v>
      </c>
      <c r="F215" s="3" t="s">
        <v>1973</v>
      </c>
      <c r="G215" s="3" t="s">
        <v>1974</v>
      </c>
      <c r="H215" s="3" t="s">
        <v>56</v>
      </c>
      <c r="I215" s="3" t="s">
        <v>57</v>
      </c>
      <c r="J215" s="3" t="s">
        <v>1975</v>
      </c>
      <c r="K215" s="3" t="s">
        <v>232</v>
      </c>
      <c r="L215" s="3" t="s">
        <v>1944</v>
      </c>
      <c r="M215" s="3" t="s">
        <v>81</v>
      </c>
      <c r="N215" s="3" t="s">
        <v>1976</v>
      </c>
      <c r="O215" s="3" t="s">
        <v>1920</v>
      </c>
      <c r="P215" s="3" t="s">
        <v>83</v>
      </c>
      <c r="Q215" s="3" t="s">
        <v>62</v>
      </c>
      <c r="R215" s="3" t="s">
        <v>112</v>
      </c>
      <c r="S215" s="3" t="s">
        <v>64</v>
      </c>
      <c r="T215" s="3" t="s">
        <v>65</v>
      </c>
      <c r="U215" s="3"/>
      <c r="V215" s="3" t="s">
        <v>98</v>
      </c>
      <c r="W215" s="3" t="s">
        <v>68</v>
      </c>
      <c r="X215" s="3" t="s">
        <v>1089</v>
      </c>
      <c r="Y215" s="3" t="s">
        <v>1977</v>
      </c>
      <c r="Z215" s="3" t="s">
        <v>240</v>
      </c>
      <c r="AA215" s="3" t="s">
        <v>1929</v>
      </c>
      <c r="AB215" s="3" t="s">
        <v>1930</v>
      </c>
      <c r="AC215" s="3" t="s">
        <v>1978</v>
      </c>
      <c r="AD215" s="3" t="s">
        <v>243</v>
      </c>
      <c r="AE215" s="7" t="str">
        <f>HYPERLINK("https://static.wenjuan.pub/6448a247d0af58d925dffb12/upload_file/169-Q30-IMG_2023050...-818485.jpg?e=1683388971&amp;token=-S3u1w3JrmFKSFNKh6j5JQkPKMGLqf-aPDDdDxY6:e_WR_pUw3xwBeq4TB9P9g49x-4g=","IMG_20230505_101521.jpg")</f>
        <v>IMG_20230505_101521.jpg</v>
      </c>
    </row>
    <row r="216" s="1" customFormat="1" spans="1:31">
      <c r="A216" s="2">
        <v>215</v>
      </c>
      <c r="B216" s="3" t="s">
        <v>1979</v>
      </c>
      <c r="C216" s="3" t="s">
        <v>51</v>
      </c>
      <c r="D216" s="3" t="s">
        <v>1920</v>
      </c>
      <c r="E216" s="3" t="s">
        <v>1927</v>
      </c>
      <c r="F216" s="3" t="s">
        <v>1980</v>
      </c>
      <c r="G216" s="3" t="s">
        <v>1981</v>
      </c>
      <c r="H216" s="3" t="s">
        <v>78</v>
      </c>
      <c r="I216" s="3" t="s">
        <v>57</v>
      </c>
      <c r="J216" s="3" t="s">
        <v>1982</v>
      </c>
      <c r="K216" s="3" t="s">
        <v>1983</v>
      </c>
      <c r="L216" s="3" t="s">
        <v>1924</v>
      </c>
      <c r="M216" s="3" t="s">
        <v>81</v>
      </c>
      <c r="N216" s="3" t="s">
        <v>1982</v>
      </c>
      <c r="O216" s="3" t="s">
        <v>1920</v>
      </c>
      <c r="P216" s="3" t="s">
        <v>1984</v>
      </c>
      <c r="Q216" s="3" t="s">
        <v>62</v>
      </c>
      <c r="R216" s="3" t="s">
        <v>558</v>
      </c>
      <c r="S216" s="3" t="s">
        <v>64</v>
      </c>
      <c r="T216" s="3" t="s">
        <v>97</v>
      </c>
      <c r="U216" s="3" t="s">
        <v>1985</v>
      </c>
      <c r="V216" s="3" t="s">
        <v>67</v>
      </c>
      <c r="W216" s="3" t="s">
        <v>68</v>
      </c>
      <c r="X216" s="3" t="s">
        <v>69</v>
      </c>
      <c r="Y216" s="3" t="s">
        <v>1981</v>
      </c>
      <c r="Z216" s="3" t="s">
        <v>240</v>
      </c>
      <c r="AA216" s="3" t="s">
        <v>1929</v>
      </c>
      <c r="AB216" s="3" t="s">
        <v>1930</v>
      </c>
      <c r="AC216" s="3" t="s">
        <v>1986</v>
      </c>
      <c r="AD216" s="3" t="s">
        <v>243</v>
      </c>
      <c r="AE216" s="7" t="str">
        <f>HYPERLINK("https://static.wenjuan.pub/6448a247d0af58d925dffb12/upload_file/161-Q30-16832535209...-566488.jpg?e=1683388971&amp;token=-S3u1w3JrmFKSFNKh6j5JQkPKMGLqf-aPDDdDxY6:5b8vCJX6UNjOaZf3eEUJ-FeVVSA=","1683253520949.jpg")</f>
        <v>1683253520949.jpg</v>
      </c>
    </row>
    <row r="217" s="1" customFormat="1" spans="1:31">
      <c r="A217" s="2">
        <v>216</v>
      </c>
      <c r="B217" s="3" t="s">
        <v>1987</v>
      </c>
      <c r="C217" s="3" t="s">
        <v>51</v>
      </c>
      <c r="D217" s="3" t="s">
        <v>1920</v>
      </c>
      <c r="E217" s="3" t="s">
        <v>1921</v>
      </c>
      <c r="F217" s="3" t="s">
        <v>1988</v>
      </c>
      <c r="G217" s="3" t="s">
        <v>1989</v>
      </c>
      <c r="H217" s="3" t="s">
        <v>56</v>
      </c>
      <c r="I217" s="3" t="s">
        <v>57</v>
      </c>
      <c r="J217" s="3" t="s">
        <v>1982</v>
      </c>
      <c r="K217" s="3" t="s">
        <v>1128</v>
      </c>
      <c r="L217" s="3" t="s">
        <v>1924</v>
      </c>
      <c r="M217" s="3" t="s">
        <v>81</v>
      </c>
      <c r="N217" s="3" t="s">
        <v>1990</v>
      </c>
      <c r="O217" s="3" t="s">
        <v>1920</v>
      </c>
      <c r="P217" s="3" t="s">
        <v>1582</v>
      </c>
      <c r="Q217" s="3" t="s">
        <v>62</v>
      </c>
      <c r="R217" s="3" t="s">
        <v>293</v>
      </c>
      <c r="S217" s="3" t="s">
        <v>64</v>
      </c>
      <c r="T217" s="3" t="s">
        <v>65</v>
      </c>
      <c r="U217" s="3" t="s">
        <v>1991</v>
      </c>
      <c r="V217" s="3" t="s">
        <v>210</v>
      </c>
      <c r="W217" s="3" t="s">
        <v>68</v>
      </c>
      <c r="X217" s="3" t="s">
        <v>69</v>
      </c>
      <c r="Y217" s="3" t="s">
        <v>1992</v>
      </c>
      <c r="Z217" s="3" t="s">
        <v>240</v>
      </c>
      <c r="AA217" s="3" t="s">
        <v>1929</v>
      </c>
      <c r="AB217" s="3" t="s">
        <v>1930</v>
      </c>
      <c r="AC217" s="3" t="s">
        <v>1993</v>
      </c>
      <c r="AD217" s="3" t="s">
        <v>243</v>
      </c>
      <c r="AE217" s="7" t="str">
        <f>HYPERLINK("https://static.wenjuan.pub/6448a247d0af58d925dffb12/upload_file/173-Q30-16832542718...-642342.jpg?e=1683388971&amp;token=-S3u1w3JrmFKSFNKh6j5JQkPKMGLqf-aPDDdDxY6:Mcd3dUb0EQ5450QI4iRZZ0ctXuM=","1683254271884.jpg")</f>
        <v>1683254271884.jpg</v>
      </c>
    </row>
    <row r="218" s="1" customFormat="1" spans="1:31">
      <c r="A218" s="2">
        <v>217</v>
      </c>
      <c r="B218" s="3" t="s">
        <v>1994</v>
      </c>
      <c r="C218" s="3" t="s">
        <v>51</v>
      </c>
      <c r="D218" s="3" t="s">
        <v>1920</v>
      </c>
      <c r="E218" s="3" t="s">
        <v>1927</v>
      </c>
      <c r="F218" s="3" t="s">
        <v>1995</v>
      </c>
      <c r="G218" s="3" t="s">
        <v>1996</v>
      </c>
      <c r="H218" s="3" t="s">
        <v>56</v>
      </c>
      <c r="I218" s="3" t="s">
        <v>57</v>
      </c>
      <c r="J218" s="3" t="s">
        <v>231</v>
      </c>
      <c r="K218" s="3" t="s">
        <v>232</v>
      </c>
      <c r="L218" s="3" t="s">
        <v>1924</v>
      </c>
      <c r="M218" s="3" t="s">
        <v>81</v>
      </c>
      <c r="N218" s="3" t="s">
        <v>1997</v>
      </c>
      <c r="O218" s="3" t="s">
        <v>1920</v>
      </c>
      <c r="P218" s="3" t="s">
        <v>645</v>
      </c>
      <c r="Q218" s="3" t="s">
        <v>62</v>
      </c>
      <c r="R218" s="3" t="s">
        <v>63</v>
      </c>
      <c r="S218" s="3" t="s">
        <v>64</v>
      </c>
      <c r="T218" s="3" t="s">
        <v>65</v>
      </c>
      <c r="U218" s="3"/>
      <c r="V218" s="3" t="s">
        <v>98</v>
      </c>
      <c r="W218" s="3" t="s">
        <v>68</v>
      </c>
      <c r="X218" s="3" t="s">
        <v>69</v>
      </c>
      <c r="Y218" s="3" t="s">
        <v>1998</v>
      </c>
      <c r="Z218" s="3" t="s">
        <v>240</v>
      </c>
      <c r="AA218" s="3" t="s">
        <v>1929</v>
      </c>
      <c r="AB218" s="3" t="s">
        <v>1930</v>
      </c>
      <c r="AC218" s="3" t="s">
        <v>1999</v>
      </c>
      <c r="AD218" s="3" t="s">
        <v>243</v>
      </c>
      <c r="AE218" s="7" t="str">
        <f>HYPERLINK("https://static.wenjuan.pub/6448a247d0af58d925dffb12/upload_file/174-Q30-IMG_2023050...-299734.jpg?e=1683388971&amp;token=-S3u1w3JrmFKSFNKh6j5JQkPKMGLqf-aPDDdDxY6:3lCKUDTnYXGQCdQK8l7gQ3LkSew=","IMG_20230505_103450.jpg")</f>
        <v>IMG_20230505_103450.jpg</v>
      </c>
    </row>
    <row r="219" s="1" customFormat="1" spans="1:31">
      <c r="A219" s="2">
        <v>218</v>
      </c>
      <c r="B219" s="3" t="s">
        <v>2000</v>
      </c>
      <c r="C219" s="3" t="s">
        <v>51</v>
      </c>
      <c r="D219" s="3" t="s">
        <v>1920</v>
      </c>
      <c r="E219" s="3" t="s">
        <v>1921</v>
      </c>
      <c r="F219" s="3" t="s">
        <v>2001</v>
      </c>
      <c r="G219" s="3" t="s">
        <v>2002</v>
      </c>
      <c r="H219" s="3" t="s">
        <v>56</v>
      </c>
      <c r="I219" s="3" t="s">
        <v>57</v>
      </c>
      <c r="J219" s="3" t="s">
        <v>2003</v>
      </c>
      <c r="K219" s="3" t="s">
        <v>232</v>
      </c>
      <c r="L219" s="3" t="s">
        <v>1924</v>
      </c>
      <c r="M219" s="3" t="s">
        <v>81</v>
      </c>
      <c r="N219" s="3" t="s">
        <v>2004</v>
      </c>
      <c r="O219" s="3" t="s">
        <v>1920</v>
      </c>
      <c r="P219" s="3" t="s">
        <v>475</v>
      </c>
      <c r="Q219" s="3" t="s">
        <v>62</v>
      </c>
      <c r="R219" s="3" t="s">
        <v>63</v>
      </c>
      <c r="S219" s="3" t="s">
        <v>64</v>
      </c>
      <c r="T219" s="3" t="s">
        <v>97</v>
      </c>
      <c r="U219" s="3" t="s">
        <v>2005</v>
      </c>
      <c r="V219" s="3" t="s">
        <v>2006</v>
      </c>
      <c r="W219" s="3" t="s">
        <v>68</v>
      </c>
      <c r="X219" s="3" t="s">
        <v>69</v>
      </c>
      <c r="Y219" s="3" t="s">
        <v>2007</v>
      </c>
      <c r="Z219" s="3" t="s">
        <v>240</v>
      </c>
      <c r="AA219" s="3" t="s">
        <v>1929</v>
      </c>
      <c r="AB219" s="3" t="s">
        <v>1930</v>
      </c>
      <c r="AC219" s="3" t="s">
        <v>2008</v>
      </c>
      <c r="AD219" s="3" t="s">
        <v>243</v>
      </c>
      <c r="AE219" s="7" t="str">
        <f>HYPERLINK("https://static.wenjuan.pub/6448a247d0af58d925dffb12/upload_file/183-Q30-16832543553...-499784.jpg?e=1683388971&amp;token=-S3u1w3JrmFKSFNKh6j5JQkPKMGLqf-aPDDdDxY6:VfaEZawffNhUcqb1w7nKa5q62Qw=","1683254355301.jpg")</f>
        <v>1683254355301.jpg</v>
      </c>
    </row>
    <row r="220" s="1" customFormat="1" spans="1:31">
      <c r="A220" s="2">
        <v>219</v>
      </c>
      <c r="B220" s="3" t="s">
        <v>2009</v>
      </c>
      <c r="C220" s="3" t="s">
        <v>51</v>
      </c>
      <c r="D220" s="3" t="s">
        <v>1920</v>
      </c>
      <c r="E220" s="3" t="s">
        <v>1921</v>
      </c>
      <c r="F220" s="3" t="s">
        <v>2010</v>
      </c>
      <c r="G220" s="3" t="s">
        <v>2011</v>
      </c>
      <c r="H220" s="3" t="s">
        <v>56</v>
      </c>
      <c r="I220" s="3" t="s">
        <v>57</v>
      </c>
      <c r="J220" s="3" t="s">
        <v>817</v>
      </c>
      <c r="K220" s="3" t="s">
        <v>1958</v>
      </c>
      <c r="L220" s="3" t="s">
        <v>1924</v>
      </c>
      <c r="M220" s="3" t="s">
        <v>81</v>
      </c>
      <c r="N220" s="3" t="s">
        <v>2012</v>
      </c>
      <c r="O220" s="3" t="s">
        <v>1920</v>
      </c>
      <c r="P220" s="3" t="s">
        <v>2013</v>
      </c>
      <c r="Q220" s="3" t="s">
        <v>62</v>
      </c>
      <c r="R220" s="3" t="s">
        <v>293</v>
      </c>
      <c r="S220" s="3" t="s">
        <v>64</v>
      </c>
      <c r="T220" s="3" t="s">
        <v>2014</v>
      </c>
      <c r="U220" s="3"/>
      <c r="V220" s="3" t="s">
        <v>2006</v>
      </c>
      <c r="W220" s="3" t="s">
        <v>68</v>
      </c>
      <c r="X220" s="3" t="s">
        <v>69</v>
      </c>
      <c r="Y220" s="3" t="s">
        <v>2015</v>
      </c>
      <c r="Z220" s="3" t="s">
        <v>240</v>
      </c>
      <c r="AA220" s="3" t="s">
        <v>1929</v>
      </c>
      <c r="AB220" s="3" t="s">
        <v>1930</v>
      </c>
      <c r="AC220" s="3" t="s">
        <v>2016</v>
      </c>
      <c r="AD220" s="3" t="s">
        <v>243</v>
      </c>
      <c r="AE220" s="7" t="str">
        <f>HYPERLINK("https://static.wenjuan.pub/6448a247d0af58d925dffb12/upload_file/172-Q30-16832542452...-158018.jpg?e=1683388971&amp;token=-S3u1w3JrmFKSFNKh6j5JQkPKMGLqf-aPDDdDxY6:yQSl7iMX-ddfyKbB0bx1zwFCtXw=","1683254245284.jpg")</f>
        <v>1683254245284.jpg</v>
      </c>
    </row>
    <row r="221" s="1" customFormat="1" spans="1:31">
      <c r="A221" s="2">
        <v>220</v>
      </c>
      <c r="B221" s="3" t="s">
        <v>2017</v>
      </c>
      <c r="C221" s="3" t="s">
        <v>51</v>
      </c>
      <c r="D221" s="3" t="s">
        <v>1920</v>
      </c>
      <c r="E221" s="3" t="s">
        <v>1921</v>
      </c>
      <c r="F221" s="3" t="s">
        <v>2018</v>
      </c>
      <c r="G221" s="3" t="s">
        <v>2019</v>
      </c>
      <c r="H221" s="3" t="s">
        <v>146</v>
      </c>
      <c r="I221" s="3" t="s">
        <v>57</v>
      </c>
      <c r="J221" s="3" t="s">
        <v>16</v>
      </c>
      <c r="K221" s="3" t="s">
        <v>1128</v>
      </c>
      <c r="L221" s="3" t="s">
        <v>1944</v>
      </c>
      <c r="M221" s="3" t="s">
        <v>81</v>
      </c>
      <c r="N221" s="3" t="s">
        <v>2020</v>
      </c>
      <c r="O221" s="3" t="s">
        <v>1920</v>
      </c>
      <c r="P221" s="3" t="s">
        <v>872</v>
      </c>
      <c r="Q221" s="3" t="s">
        <v>62</v>
      </c>
      <c r="R221" s="3" t="s">
        <v>63</v>
      </c>
      <c r="S221" s="3" t="s">
        <v>64</v>
      </c>
      <c r="T221" s="3" t="s">
        <v>97</v>
      </c>
      <c r="U221" s="3"/>
      <c r="V221" s="3" t="s">
        <v>67</v>
      </c>
      <c r="W221" s="3" t="s">
        <v>68</v>
      </c>
      <c r="X221" s="3" t="s">
        <v>69</v>
      </c>
      <c r="Y221" s="3" t="s">
        <v>2021</v>
      </c>
      <c r="Z221" s="3" t="s">
        <v>240</v>
      </c>
      <c r="AA221" s="3" t="s">
        <v>1929</v>
      </c>
      <c r="AB221" s="3" t="s">
        <v>1930</v>
      </c>
      <c r="AC221" s="3" t="s">
        <v>2022</v>
      </c>
      <c r="AD221" s="3" t="s">
        <v>243</v>
      </c>
      <c r="AE221" s="7" t="str">
        <f>HYPERLINK("https://static.wenjuan.pub/6448a247d0af58d925dffb12/upload_file/191-Q30-image-654571.jpg?e=1683388971&amp;token=-S3u1w3JrmFKSFNKh6j5JQkPKMGLqf-aPDDdDxY6:QayhC3okjhSSwfyiGGRUIfNAgfQ=","image.jpg")</f>
        <v>image.jpg</v>
      </c>
    </row>
    <row r="222" s="1" customFormat="1" spans="1:31">
      <c r="A222" s="2">
        <v>221</v>
      </c>
      <c r="B222" s="3" t="s">
        <v>2023</v>
      </c>
      <c r="C222" s="3" t="s">
        <v>51</v>
      </c>
      <c r="D222" s="3" t="s">
        <v>1920</v>
      </c>
      <c r="E222" s="3" t="s">
        <v>1921</v>
      </c>
      <c r="F222" s="3" t="s">
        <v>2024</v>
      </c>
      <c r="G222" s="3" t="s">
        <v>2025</v>
      </c>
      <c r="H222" s="3" t="s">
        <v>56</v>
      </c>
      <c r="I222" s="3" t="s">
        <v>132</v>
      </c>
      <c r="J222" s="3" t="s">
        <v>2026</v>
      </c>
      <c r="K222" s="3" t="s">
        <v>232</v>
      </c>
      <c r="L222" s="3" t="s">
        <v>1924</v>
      </c>
      <c r="M222" s="3" t="s">
        <v>720</v>
      </c>
      <c r="N222" s="3" t="s">
        <v>2027</v>
      </c>
      <c r="O222" s="3" t="s">
        <v>1920</v>
      </c>
      <c r="P222" s="3" t="s">
        <v>846</v>
      </c>
      <c r="Q222" s="3" t="s">
        <v>62</v>
      </c>
      <c r="R222" s="3" t="s">
        <v>655</v>
      </c>
      <c r="S222" s="3" t="s">
        <v>64</v>
      </c>
      <c r="T222" s="3" t="s">
        <v>65</v>
      </c>
      <c r="U222" s="3" t="s">
        <v>2028</v>
      </c>
      <c r="V222" s="3" t="s">
        <v>240</v>
      </c>
      <c r="W222" s="3" t="s">
        <v>68</v>
      </c>
      <c r="X222" s="3" t="s">
        <v>69</v>
      </c>
      <c r="Y222" s="3" t="s">
        <v>2029</v>
      </c>
      <c r="Z222" s="3" t="s">
        <v>240</v>
      </c>
      <c r="AA222" s="3" t="s">
        <v>1929</v>
      </c>
      <c r="AB222" s="3" t="s">
        <v>1930</v>
      </c>
      <c r="AC222" s="3" t="s">
        <v>2030</v>
      </c>
      <c r="AD222" s="3" t="s">
        <v>243</v>
      </c>
      <c r="AE222" s="7" t="str">
        <f>HYPERLINK("https://static.wenjuan.pub/6448a247d0af58d925dffb12/upload_file/193-Q30-16832546249...-927912.jpg?e=1683388971&amp;token=-S3u1w3JrmFKSFNKh6j5JQkPKMGLqf-aPDDdDxY6:FdnzYzqej_PcgYfQyY30IHsJFNs=","1683254624910.jpg")</f>
        <v>1683254624910.jpg</v>
      </c>
    </row>
    <row r="223" s="1" customFormat="1" spans="1:31">
      <c r="A223" s="2">
        <v>222</v>
      </c>
      <c r="B223" s="3" t="s">
        <v>2031</v>
      </c>
      <c r="C223" s="3" t="s">
        <v>51</v>
      </c>
      <c r="D223" s="3" t="s">
        <v>1920</v>
      </c>
      <c r="E223" s="3" t="s">
        <v>1921</v>
      </c>
      <c r="F223" s="3" t="s">
        <v>2032</v>
      </c>
      <c r="G223" s="3" t="s">
        <v>2033</v>
      </c>
      <c r="H223" s="3" t="s">
        <v>56</v>
      </c>
      <c r="I223" s="3" t="s">
        <v>57</v>
      </c>
      <c r="J223" s="3" t="s">
        <v>2003</v>
      </c>
      <c r="K223" s="3" t="s">
        <v>232</v>
      </c>
      <c r="L223" s="3" t="s">
        <v>1924</v>
      </c>
      <c r="M223" s="3" t="s">
        <v>59</v>
      </c>
      <c r="N223" s="3" t="s">
        <v>2034</v>
      </c>
      <c r="O223" s="3" t="s">
        <v>1920</v>
      </c>
      <c r="P223" s="3" t="s">
        <v>2035</v>
      </c>
      <c r="Q223" s="3" t="s">
        <v>62</v>
      </c>
      <c r="R223" s="3" t="s">
        <v>465</v>
      </c>
      <c r="S223" s="3" t="s">
        <v>64</v>
      </c>
      <c r="T223" s="3" t="s">
        <v>97</v>
      </c>
      <c r="U223" s="3"/>
      <c r="V223" s="3" t="s">
        <v>2006</v>
      </c>
      <c r="W223" s="3" t="s">
        <v>68</v>
      </c>
      <c r="X223" s="3" t="s">
        <v>69</v>
      </c>
      <c r="Y223" s="3" t="s">
        <v>2036</v>
      </c>
      <c r="Z223" s="3" t="s">
        <v>240</v>
      </c>
      <c r="AA223" s="3" t="s">
        <v>1929</v>
      </c>
      <c r="AB223" s="3" t="s">
        <v>1930</v>
      </c>
      <c r="AC223" s="3" t="s">
        <v>2037</v>
      </c>
      <c r="AD223" s="3" t="s">
        <v>243</v>
      </c>
      <c r="AE223" s="7" t="str">
        <f>HYPERLINK("https://static.wenjuan.pub/6448a247d0af58d925dffb12/upload_file/208-Q30-IMG_2023050...-329953.jpg?e=1683388971&amp;token=-S3u1w3JrmFKSFNKh6j5JQkPKMGLqf-aPDDdDxY6:26gDj_Go1VjR34Z7ctzxq0KJG44=","IMG_20230505_105510.jpg")</f>
        <v>IMG_20230505_105510.jpg</v>
      </c>
    </row>
    <row r="224" s="1" customFormat="1" spans="1:31">
      <c r="A224" s="2">
        <v>223</v>
      </c>
      <c r="B224" s="3" t="s">
        <v>2038</v>
      </c>
      <c r="C224" s="3" t="s">
        <v>51</v>
      </c>
      <c r="D224" s="3" t="s">
        <v>1920</v>
      </c>
      <c r="E224" s="3" t="s">
        <v>1921</v>
      </c>
      <c r="F224" s="3" t="s">
        <v>2039</v>
      </c>
      <c r="G224" s="3" t="s">
        <v>2040</v>
      </c>
      <c r="H224" s="3" t="s">
        <v>56</v>
      </c>
      <c r="I224" s="3" t="s">
        <v>57</v>
      </c>
      <c r="J224" s="3" t="s">
        <v>2041</v>
      </c>
      <c r="K224" s="3" t="s">
        <v>1958</v>
      </c>
      <c r="L224" s="3" t="s">
        <v>95</v>
      </c>
      <c r="M224" s="3" t="s">
        <v>827</v>
      </c>
      <c r="N224" s="3" t="s">
        <v>2042</v>
      </c>
      <c r="O224" s="3" t="s">
        <v>1920</v>
      </c>
      <c r="P224" s="3" t="s">
        <v>292</v>
      </c>
      <c r="Q224" s="3" t="s">
        <v>62</v>
      </c>
      <c r="R224" s="3" t="s">
        <v>465</v>
      </c>
      <c r="S224" s="3" t="s">
        <v>64</v>
      </c>
      <c r="T224" s="3" t="s">
        <v>65</v>
      </c>
      <c r="U224" s="3" t="s">
        <v>2043</v>
      </c>
      <c r="V224" s="3" t="s">
        <v>1927</v>
      </c>
      <c r="W224" s="3" t="s">
        <v>68</v>
      </c>
      <c r="X224" s="3" t="s">
        <v>69</v>
      </c>
      <c r="Y224" s="3" t="s">
        <v>2044</v>
      </c>
      <c r="Z224" s="3" t="s">
        <v>240</v>
      </c>
      <c r="AA224" s="3" t="s">
        <v>1929</v>
      </c>
      <c r="AB224" s="3" t="s">
        <v>1930</v>
      </c>
      <c r="AC224" s="3" t="s">
        <v>2045</v>
      </c>
      <c r="AD224" s="3" t="s">
        <v>243</v>
      </c>
      <c r="AE224" s="7" t="str">
        <f>HYPERLINK("https://static.wenjuan.pub/6448a247d0af58d925dffb12/upload_file/253-Q30-16832559338...-922707.jpg?e=1683388971&amp;token=-S3u1w3JrmFKSFNKh6j5JQkPKMGLqf-aPDDdDxY6:jGyWcvkaZgtvTq1UTmW62ifzo2E=","1683255933814.jpg")</f>
        <v>1683255933814.jpg</v>
      </c>
    </row>
    <row r="225" s="1" customFormat="1" spans="1:31">
      <c r="A225" s="2">
        <v>224</v>
      </c>
      <c r="B225" s="3" t="s">
        <v>2046</v>
      </c>
      <c r="C225" s="3" t="s">
        <v>51</v>
      </c>
      <c r="D225" s="3" t="s">
        <v>1920</v>
      </c>
      <c r="E225" s="3" t="s">
        <v>1921</v>
      </c>
      <c r="F225" s="3" t="s">
        <v>2047</v>
      </c>
      <c r="G225" s="3" t="s">
        <v>2048</v>
      </c>
      <c r="H225" s="3" t="s">
        <v>146</v>
      </c>
      <c r="I225" s="3" t="s">
        <v>57</v>
      </c>
      <c r="J225" s="3" t="s">
        <v>2041</v>
      </c>
      <c r="K225" s="3" t="s">
        <v>2049</v>
      </c>
      <c r="L225" s="3" t="s">
        <v>95</v>
      </c>
      <c r="M225" s="3" t="s">
        <v>122</v>
      </c>
      <c r="N225" s="3" t="s">
        <v>2050</v>
      </c>
      <c r="O225" s="3" t="s">
        <v>1920</v>
      </c>
      <c r="P225" s="3" t="s">
        <v>2051</v>
      </c>
      <c r="Q225" s="3" t="s">
        <v>62</v>
      </c>
      <c r="R225" s="3" t="s">
        <v>2052</v>
      </c>
      <c r="S225" s="3" t="s">
        <v>64</v>
      </c>
      <c r="T225" s="3" t="s">
        <v>65</v>
      </c>
      <c r="U225" s="3" t="s">
        <v>2053</v>
      </c>
      <c r="V225" s="3" t="s">
        <v>1927</v>
      </c>
      <c r="W225" s="3" t="s">
        <v>99</v>
      </c>
      <c r="X225" s="3" t="s">
        <v>69</v>
      </c>
      <c r="Y225" s="3" t="s">
        <v>2054</v>
      </c>
      <c r="Z225" s="3" t="s">
        <v>240</v>
      </c>
      <c r="AA225" s="3" t="s">
        <v>1929</v>
      </c>
      <c r="AB225" s="3" t="s">
        <v>1930</v>
      </c>
      <c r="AC225" s="3" t="s">
        <v>2055</v>
      </c>
      <c r="AD225" s="3" t="s">
        <v>243</v>
      </c>
      <c r="AE225" s="7" t="str">
        <f>HYPERLINK("https://static.wenjuan.pub/6448a247d0af58d925dffb12/upload_file/255-Q30-19AC781F-81...-720208.jpeg?e=1683388971&amp;token=-S3u1w3JrmFKSFNKh6j5JQkPKMGLqf-aPDDdDxY6:SCa9vvIXixwx1BX2V9OCrAPtGSA=","19AC781F-8181-491F-9DED-D43DF18FA6A2.jpeg")</f>
        <v>19AC781F-8181-491F-9DED-D43DF18FA6A2.jpeg</v>
      </c>
    </row>
    <row r="226" s="1" customFormat="1" spans="1:31">
      <c r="A226" s="2">
        <v>225</v>
      </c>
      <c r="B226" s="3" t="s">
        <v>2056</v>
      </c>
      <c r="C226" s="3" t="s">
        <v>51</v>
      </c>
      <c r="D226" s="3" t="s">
        <v>1920</v>
      </c>
      <c r="E226" s="3" t="s">
        <v>1921</v>
      </c>
      <c r="F226" s="3" t="s">
        <v>2057</v>
      </c>
      <c r="G226" s="3" t="s">
        <v>2058</v>
      </c>
      <c r="H226" s="3" t="s">
        <v>78</v>
      </c>
      <c r="I226" s="3" t="s">
        <v>57</v>
      </c>
      <c r="J226" s="3" t="s">
        <v>16</v>
      </c>
      <c r="K226" s="3" t="s">
        <v>232</v>
      </c>
      <c r="L226" s="3" t="s">
        <v>1924</v>
      </c>
      <c r="M226" s="3" t="s">
        <v>81</v>
      </c>
      <c r="N226" s="3" t="s">
        <v>2059</v>
      </c>
      <c r="O226" s="3" t="s">
        <v>1920</v>
      </c>
      <c r="P226" s="3" t="s">
        <v>136</v>
      </c>
      <c r="Q226" s="3" t="s">
        <v>62</v>
      </c>
      <c r="R226" s="3" t="s">
        <v>63</v>
      </c>
      <c r="S226" s="3" t="s">
        <v>64</v>
      </c>
      <c r="T226" s="3" t="s">
        <v>97</v>
      </c>
      <c r="U226" s="3"/>
      <c r="V226" s="3" t="s">
        <v>210</v>
      </c>
      <c r="W226" s="3" t="s">
        <v>68</v>
      </c>
      <c r="X226" s="3" t="s">
        <v>69</v>
      </c>
      <c r="Y226" s="3" t="s">
        <v>2060</v>
      </c>
      <c r="Z226" s="3" t="s">
        <v>240</v>
      </c>
      <c r="AA226" s="3" t="s">
        <v>1929</v>
      </c>
      <c r="AB226" s="3" t="s">
        <v>1930</v>
      </c>
      <c r="AC226" s="3" t="s">
        <v>2061</v>
      </c>
      <c r="AD226" s="3" t="s">
        <v>243</v>
      </c>
      <c r="AE226" s="7" t="str">
        <f>HYPERLINK("https://static.wenjuan.pub/6448a247d0af58d925dffb12/upload_file/288-Q30-16832571655...-881692.jpg?e=1683388971&amp;token=-S3u1w3JrmFKSFNKh6j5JQkPKMGLqf-aPDDdDxY6:ZfgyJbctFRxXPcFAJ-rGLn_YzGo=","1683257165534.jpg")</f>
        <v>1683257165534.jpg</v>
      </c>
    </row>
    <row r="227" s="1" customFormat="1" spans="1:31">
      <c r="A227" s="2">
        <v>226</v>
      </c>
      <c r="B227" s="3" t="s">
        <v>2062</v>
      </c>
      <c r="C227" s="3" t="s">
        <v>51</v>
      </c>
      <c r="D227" s="3" t="s">
        <v>1920</v>
      </c>
      <c r="E227" s="3" t="s">
        <v>1927</v>
      </c>
      <c r="F227" s="3" t="s">
        <v>2063</v>
      </c>
      <c r="G227" s="3" t="s">
        <v>2064</v>
      </c>
      <c r="H227" s="3" t="s">
        <v>56</v>
      </c>
      <c r="I227" s="3" t="s">
        <v>57</v>
      </c>
      <c r="J227" s="3" t="s">
        <v>16</v>
      </c>
      <c r="K227" s="3" t="s">
        <v>232</v>
      </c>
      <c r="L227" s="3" t="s">
        <v>1944</v>
      </c>
      <c r="M227" s="3" t="s">
        <v>59</v>
      </c>
      <c r="N227" s="3" t="s">
        <v>2065</v>
      </c>
      <c r="O227" s="3" t="s">
        <v>1920</v>
      </c>
      <c r="P227" s="3" t="s">
        <v>2066</v>
      </c>
      <c r="Q227" s="3" t="s">
        <v>62</v>
      </c>
      <c r="R227" s="3" t="s">
        <v>293</v>
      </c>
      <c r="S227" s="3" t="s">
        <v>64</v>
      </c>
      <c r="T227" s="3" t="s">
        <v>97</v>
      </c>
      <c r="U227" s="3"/>
      <c r="V227" s="3" t="s">
        <v>67</v>
      </c>
      <c r="W227" s="3" t="s">
        <v>68</v>
      </c>
      <c r="X227" s="3" t="s">
        <v>69</v>
      </c>
      <c r="Y227" s="3" t="s">
        <v>2067</v>
      </c>
      <c r="Z227" s="3" t="s">
        <v>240</v>
      </c>
      <c r="AA227" s="3" t="s">
        <v>1929</v>
      </c>
      <c r="AB227" s="3" t="s">
        <v>1930</v>
      </c>
      <c r="AC227" s="3" t="s">
        <v>2068</v>
      </c>
      <c r="AD227" s="3" t="s">
        <v>243</v>
      </c>
      <c r="AE227" s="7" t="str">
        <f>HYPERLINK("https://static.wenjuan.pub/6448a247d0af58d925dffb12/upload_file/291-Q30-16832572130...-358529.jpg?e=1683388971&amp;token=-S3u1w3JrmFKSFNKh6j5JQkPKMGLqf-aPDDdDxY6:_XaEHDnXoOZiLUswK1EtmdQlNes=","1683257213086.jpg")</f>
        <v>1683257213086.jpg</v>
      </c>
    </row>
    <row r="228" s="1" customFormat="1" spans="1:31">
      <c r="A228" s="2">
        <v>227</v>
      </c>
      <c r="B228" s="3" t="s">
        <v>2069</v>
      </c>
      <c r="C228" s="3" t="s">
        <v>51</v>
      </c>
      <c r="D228" s="3" t="s">
        <v>1920</v>
      </c>
      <c r="E228" s="3" t="s">
        <v>1921</v>
      </c>
      <c r="F228" s="3" t="s">
        <v>2070</v>
      </c>
      <c r="G228" s="3" t="s">
        <v>2071</v>
      </c>
      <c r="H228" s="3" t="s">
        <v>56</v>
      </c>
      <c r="I228" s="3" t="s">
        <v>57</v>
      </c>
      <c r="J228" s="3" t="s">
        <v>264</v>
      </c>
      <c r="K228" s="3" t="s">
        <v>232</v>
      </c>
      <c r="L228" s="3" t="s">
        <v>2072</v>
      </c>
      <c r="M228" s="3" t="s">
        <v>234</v>
      </c>
      <c r="N228" s="3" t="s">
        <v>1959</v>
      </c>
      <c r="O228" s="3" t="s">
        <v>1920</v>
      </c>
      <c r="P228" s="3" t="s">
        <v>1960</v>
      </c>
      <c r="Q228" s="3" t="s">
        <v>62</v>
      </c>
      <c r="R228" s="3" t="s">
        <v>63</v>
      </c>
      <c r="S228" s="3" t="s">
        <v>64</v>
      </c>
      <c r="T228" s="3" t="s">
        <v>97</v>
      </c>
      <c r="U228" s="3"/>
      <c r="V228" s="3" t="s">
        <v>67</v>
      </c>
      <c r="W228" s="3" t="s">
        <v>68</v>
      </c>
      <c r="X228" s="3" t="s">
        <v>69</v>
      </c>
      <c r="Y228" s="3" t="s">
        <v>2073</v>
      </c>
      <c r="Z228" s="3" t="s">
        <v>240</v>
      </c>
      <c r="AA228" s="3" t="s">
        <v>1929</v>
      </c>
      <c r="AB228" s="3" t="s">
        <v>1930</v>
      </c>
      <c r="AC228" s="3" t="s">
        <v>2074</v>
      </c>
      <c r="AD228" s="3" t="s">
        <v>243</v>
      </c>
      <c r="AE228" s="7" t="str">
        <f>HYPERLINK("https://static.wenjuan.pub/6448a247d0af58d925dffb12/upload_file/338-Q30-IMG_2023050...-164792.jpg?e=1683388971&amp;token=-S3u1w3JrmFKSFNKh6j5JQkPKMGLqf-aPDDdDxY6:VaVlooiOWQCHJA1CtiYIwBFORxg=","IMG_20230505_114905.jpg")</f>
        <v>IMG_20230505_114905.jpg</v>
      </c>
    </row>
    <row r="229" s="1" customFormat="1" spans="1:31">
      <c r="A229" s="2">
        <v>228</v>
      </c>
      <c r="B229" s="3" t="s">
        <v>2075</v>
      </c>
      <c r="C229" s="3" t="s">
        <v>51</v>
      </c>
      <c r="D229" s="3" t="s">
        <v>1920</v>
      </c>
      <c r="E229" s="3" t="s">
        <v>1921</v>
      </c>
      <c r="F229" s="3" t="s">
        <v>2076</v>
      </c>
      <c r="G229" s="3" t="s">
        <v>2077</v>
      </c>
      <c r="H229" s="3" t="s">
        <v>78</v>
      </c>
      <c r="I229" s="3" t="s">
        <v>57</v>
      </c>
      <c r="J229" s="3" t="s">
        <v>693</v>
      </c>
      <c r="K229" s="3" t="s">
        <v>220</v>
      </c>
      <c r="L229" s="3" t="s">
        <v>1944</v>
      </c>
      <c r="M229" s="3" t="s">
        <v>81</v>
      </c>
      <c r="N229" s="3" t="s">
        <v>2078</v>
      </c>
      <c r="O229" s="3" t="s">
        <v>1920</v>
      </c>
      <c r="P229" s="3" t="s">
        <v>1075</v>
      </c>
      <c r="Q229" s="3" t="s">
        <v>62</v>
      </c>
      <c r="R229" s="3" t="s">
        <v>63</v>
      </c>
      <c r="S229" s="3" t="s">
        <v>196</v>
      </c>
      <c r="T229" s="3" t="s">
        <v>65</v>
      </c>
      <c r="U229" s="3" t="s">
        <v>2079</v>
      </c>
      <c r="V229" s="3" t="s">
        <v>98</v>
      </c>
      <c r="W229" s="3" t="s">
        <v>68</v>
      </c>
      <c r="X229" s="3" t="s">
        <v>69</v>
      </c>
      <c r="Y229" s="3" t="s">
        <v>2080</v>
      </c>
      <c r="Z229" s="3" t="s">
        <v>240</v>
      </c>
      <c r="AA229" s="3" t="s">
        <v>1929</v>
      </c>
      <c r="AB229" s="3" t="s">
        <v>1930</v>
      </c>
      <c r="AC229" s="3" t="s">
        <v>2081</v>
      </c>
      <c r="AD229" s="3" t="s">
        <v>243</v>
      </c>
      <c r="AE229" s="7" t="str">
        <f>HYPERLINK("https://static.wenjuan.pub/6448a247d0af58d925dffb12/upload_file/340-Q30-16832586077...-277595.jpg?e=1683388971&amp;token=-S3u1w3JrmFKSFNKh6j5JQkPKMGLqf-aPDDdDxY6:-ksl_k-14EzmKstW-FPgQuyKXmo=","1683258607771.jpg")</f>
        <v>1683258607771.jpg</v>
      </c>
    </row>
    <row r="230" s="1" customFormat="1" spans="1:31">
      <c r="A230" s="2">
        <v>229</v>
      </c>
      <c r="B230" s="3" t="s">
        <v>2082</v>
      </c>
      <c r="C230" s="3" t="s">
        <v>51</v>
      </c>
      <c r="D230" s="3" t="s">
        <v>1920</v>
      </c>
      <c r="E230" s="3" t="s">
        <v>1921</v>
      </c>
      <c r="F230" s="3" t="s">
        <v>2083</v>
      </c>
      <c r="G230" s="3" t="s">
        <v>2084</v>
      </c>
      <c r="H230" s="3" t="s">
        <v>78</v>
      </c>
      <c r="I230" s="3" t="s">
        <v>57</v>
      </c>
      <c r="J230" s="3" t="s">
        <v>1975</v>
      </c>
      <c r="K230" s="3" t="s">
        <v>232</v>
      </c>
      <c r="L230" s="3" t="s">
        <v>1944</v>
      </c>
      <c r="M230" s="3" t="s">
        <v>2085</v>
      </c>
      <c r="N230" s="3" t="s">
        <v>2085</v>
      </c>
      <c r="O230" s="3" t="s">
        <v>1920</v>
      </c>
      <c r="P230" s="3" t="s">
        <v>2086</v>
      </c>
      <c r="Q230" s="3" t="s">
        <v>62</v>
      </c>
      <c r="R230" s="3" t="s">
        <v>1480</v>
      </c>
      <c r="S230" s="3" t="s">
        <v>64</v>
      </c>
      <c r="T230" s="3" t="s">
        <v>65</v>
      </c>
      <c r="U230" s="3" t="s">
        <v>2087</v>
      </c>
      <c r="V230" s="3" t="s">
        <v>240</v>
      </c>
      <c r="W230" s="3" t="s">
        <v>339</v>
      </c>
      <c r="X230" s="3" t="s">
        <v>2088</v>
      </c>
      <c r="Y230" s="3" t="s">
        <v>2089</v>
      </c>
      <c r="Z230" s="3" t="s">
        <v>240</v>
      </c>
      <c r="AA230" s="3" t="s">
        <v>1929</v>
      </c>
      <c r="AB230" s="3" t="s">
        <v>1930</v>
      </c>
      <c r="AC230" s="3" t="s">
        <v>2090</v>
      </c>
      <c r="AD230" s="3" t="s">
        <v>243</v>
      </c>
      <c r="AE230" s="7" t="str">
        <f>HYPERLINK("https://static.wenjuan.pub/6448a247d0af58d925dffb12/upload_file/367-Q30-image-556992.jpg?e=1683388971&amp;token=-S3u1w3JrmFKSFNKh6j5JQkPKMGLqf-aPDDdDxY6:jBR-2u0KIccacuBCBCYIcd0Zurk=","image.jpg")</f>
        <v>image.jpg</v>
      </c>
    </row>
    <row r="231" s="1" customFormat="1" spans="1:31">
      <c r="A231" s="2">
        <v>230</v>
      </c>
      <c r="B231" s="3" t="s">
        <v>2091</v>
      </c>
      <c r="C231" s="3" t="s">
        <v>51</v>
      </c>
      <c r="D231" s="3" t="s">
        <v>1920</v>
      </c>
      <c r="E231" s="3" t="s">
        <v>1921</v>
      </c>
      <c r="F231" s="3" t="s">
        <v>2092</v>
      </c>
      <c r="G231" s="3" t="s">
        <v>2093</v>
      </c>
      <c r="H231" s="3" t="s">
        <v>56</v>
      </c>
      <c r="I231" s="3" t="s">
        <v>57</v>
      </c>
      <c r="J231" s="3" t="s">
        <v>219</v>
      </c>
      <c r="K231" s="3" t="s">
        <v>232</v>
      </c>
      <c r="L231" s="3" t="s">
        <v>1924</v>
      </c>
      <c r="M231" s="3" t="s">
        <v>81</v>
      </c>
      <c r="N231" s="3" t="s">
        <v>2094</v>
      </c>
      <c r="O231" s="3" t="s">
        <v>1920</v>
      </c>
      <c r="P231" s="3" t="s">
        <v>83</v>
      </c>
      <c r="Q231" s="3" t="s">
        <v>62</v>
      </c>
      <c r="R231" s="3" t="s">
        <v>63</v>
      </c>
      <c r="S231" s="3" t="s">
        <v>64</v>
      </c>
      <c r="T231" s="3" t="s">
        <v>97</v>
      </c>
      <c r="U231" s="3"/>
      <c r="V231" s="3" t="s">
        <v>2006</v>
      </c>
      <c r="W231" s="3" t="s">
        <v>68</v>
      </c>
      <c r="X231" s="3" t="s">
        <v>69</v>
      </c>
      <c r="Y231" s="3" t="s">
        <v>2095</v>
      </c>
      <c r="Z231" s="3" t="s">
        <v>240</v>
      </c>
      <c r="AA231" s="3" t="s">
        <v>1929</v>
      </c>
      <c r="AB231" s="3" t="s">
        <v>1930</v>
      </c>
      <c r="AC231" s="3" t="s">
        <v>2096</v>
      </c>
      <c r="AD231" s="3" t="s">
        <v>243</v>
      </c>
      <c r="AE231" s="7" t="str">
        <f>HYPERLINK("https://static.wenjuan.pub/6448a247d0af58d925dffb12/upload_file/397-Q30-16832602128...-379194.jpg?e=1683388971&amp;token=-S3u1w3JrmFKSFNKh6j5JQkPKMGLqf-aPDDdDxY6:ylWqUokGs5-MEqHH7szlZ0-uWKo=","1683260212833.jpg")</f>
        <v>1683260212833.jpg</v>
      </c>
    </row>
    <row r="232" s="1" customFormat="1" spans="1:31">
      <c r="A232" s="2">
        <v>231</v>
      </c>
      <c r="B232" s="3" t="s">
        <v>2097</v>
      </c>
      <c r="C232" s="3" t="s">
        <v>51</v>
      </c>
      <c r="D232" s="3" t="s">
        <v>1920</v>
      </c>
      <c r="E232" s="3" t="s">
        <v>1921</v>
      </c>
      <c r="F232" s="3" t="s">
        <v>2098</v>
      </c>
      <c r="G232" s="3" t="s">
        <v>2099</v>
      </c>
      <c r="H232" s="3" t="s">
        <v>56</v>
      </c>
      <c r="I232" s="3" t="s">
        <v>57</v>
      </c>
      <c r="J232" s="3" t="s">
        <v>231</v>
      </c>
      <c r="K232" s="3" t="s">
        <v>2100</v>
      </c>
      <c r="L232" s="3" t="s">
        <v>1924</v>
      </c>
      <c r="M232" s="3" t="s">
        <v>81</v>
      </c>
      <c r="N232" s="3" t="s">
        <v>2101</v>
      </c>
      <c r="O232" s="3" t="s">
        <v>1920</v>
      </c>
      <c r="P232" s="3" t="s">
        <v>83</v>
      </c>
      <c r="Q232" s="3" t="s">
        <v>62</v>
      </c>
      <c r="R232" s="3" t="s">
        <v>293</v>
      </c>
      <c r="S232" s="3" t="s">
        <v>64</v>
      </c>
      <c r="T232" s="3" t="s">
        <v>2102</v>
      </c>
      <c r="U232" s="3"/>
      <c r="V232" s="3" t="s">
        <v>67</v>
      </c>
      <c r="W232" s="3" t="s">
        <v>68</v>
      </c>
      <c r="X232" s="3" t="s">
        <v>69</v>
      </c>
      <c r="Y232" s="3" t="s">
        <v>2103</v>
      </c>
      <c r="Z232" s="3" t="s">
        <v>240</v>
      </c>
      <c r="AA232" s="3" t="s">
        <v>1929</v>
      </c>
      <c r="AB232" s="3" t="s">
        <v>1930</v>
      </c>
      <c r="AC232" s="3" t="s">
        <v>2104</v>
      </c>
      <c r="AD232" s="3" t="s">
        <v>243</v>
      </c>
      <c r="AE232" s="7" t="str">
        <f>HYPERLINK("https://static.wenjuan.pub/6448a247d0af58d925dffb12/upload_file/399-Q30-16832602761...-864458.jpg?e=1683388971&amp;token=-S3u1w3JrmFKSFNKh6j5JQkPKMGLqf-aPDDdDxY6:zg0DI8EDv6PsXHdeOQ_dNLN4s34=","1683260276161.jpg")</f>
        <v>1683260276161.jpg</v>
      </c>
    </row>
    <row r="233" s="1" customFormat="1" spans="1:31">
      <c r="A233" s="2">
        <v>232</v>
      </c>
      <c r="B233" s="3" t="s">
        <v>2105</v>
      </c>
      <c r="C233" s="3" t="s">
        <v>51</v>
      </c>
      <c r="D233" s="3" t="s">
        <v>1920</v>
      </c>
      <c r="E233" s="3" t="s">
        <v>1921</v>
      </c>
      <c r="F233" s="3" t="s">
        <v>2106</v>
      </c>
      <c r="G233" s="3" t="s">
        <v>2107</v>
      </c>
      <c r="H233" s="3" t="s">
        <v>56</v>
      </c>
      <c r="I233" s="3" t="s">
        <v>57</v>
      </c>
      <c r="J233" s="3" t="s">
        <v>231</v>
      </c>
      <c r="K233" s="3" t="s">
        <v>232</v>
      </c>
      <c r="L233" s="3" t="s">
        <v>1924</v>
      </c>
      <c r="M233" s="3" t="s">
        <v>81</v>
      </c>
      <c r="N233" s="3" t="s">
        <v>2108</v>
      </c>
      <c r="O233" s="3" t="s">
        <v>1920</v>
      </c>
      <c r="P233" s="3" t="s">
        <v>83</v>
      </c>
      <c r="Q233" s="3" t="s">
        <v>62</v>
      </c>
      <c r="R233" s="3" t="s">
        <v>293</v>
      </c>
      <c r="S233" s="3" t="s">
        <v>64</v>
      </c>
      <c r="T233" s="3" t="s">
        <v>97</v>
      </c>
      <c r="U233" s="3" t="s">
        <v>2109</v>
      </c>
      <c r="V233" s="3" t="s">
        <v>210</v>
      </c>
      <c r="W233" s="3" t="s">
        <v>68</v>
      </c>
      <c r="X233" s="3" t="s">
        <v>69</v>
      </c>
      <c r="Y233" s="3" t="s">
        <v>2110</v>
      </c>
      <c r="Z233" s="3" t="s">
        <v>240</v>
      </c>
      <c r="AA233" s="3" t="s">
        <v>1929</v>
      </c>
      <c r="AB233" s="3" t="s">
        <v>1930</v>
      </c>
      <c r="AC233" s="3" t="s">
        <v>2111</v>
      </c>
      <c r="AD233" s="3" t="s">
        <v>243</v>
      </c>
      <c r="AE233" s="7" t="str">
        <f>HYPERLINK("https://static.wenjuan.pub/6448a247d0af58d925dffb12/upload_file/435-Q30-IMG_2023050...-863266.jpg?e=1683388971&amp;token=-S3u1w3JrmFKSFNKh6j5JQkPKMGLqf-aPDDdDxY6:Kg-RJezABNRFU6GndYbcmCiPDUA=","IMG_20230505_124755.jpg")</f>
        <v>IMG_20230505_124755.jpg</v>
      </c>
    </row>
    <row r="234" s="1" customFormat="1" spans="1:31">
      <c r="A234" s="2">
        <v>233</v>
      </c>
      <c r="B234" s="3" t="s">
        <v>2112</v>
      </c>
      <c r="C234" s="3" t="s">
        <v>51</v>
      </c>
      <c r="D234" s="3" t="s">
        <v>1920</v>
      </c>
      <c r="E234" s="3" t="s">
        <v>1927</v>
      </c>
      <c r="F234" s="3" t="s">
        <v>2113</v>
      </c>
      <c r="G234" s="3" t="s">
        <v>2114</v>
      </c>
      <c r="H234" s="3" t="s">
        <v>56</v>
      </c>
      <c r="I234" s="3" t="s">
        <v>132</v>
      </c>
      <c r="J234" s="3" t="s">
        <v>2115</v>
      </c>
      <c r="K234" s="3" t="s">
        <v>232</v>
      </c>
      <c r="L234" s="3" t="s">
        <v>2116</v>
      </c>
      <c r="M234" s="3" t="s">
        <v>720</v>
      </c>
      <c r="N234" s="3" t="s">
        <v>2117</v>
      </c>
      <c r="O234" s="3" t="s">
        <v>1920</v>
      </c>
      <c r="P234" s="3" t="s">
        <v>722</v>
      </c>
      <c r="Q234" s="3" t="s">
        <v>62</v>
      </c>
      <c r="R234" s="3" t="s">
        <v>2118</v>
      </c>
      <c r="S234" s="3" t="s">
        <v>64</v>
      </c>
      <c r="T234" s="3" t="s">
        <v>65</v>
      </c>
      <c r="U234" s="3" t="s">
        <v>2119</v>
      </c>
      <c r="V234" s="3" t="s">
        <v>1927</v>
      </c>
      <c r="W234" s="3" t="s">
        <v>68</v>
      </c>
      <c r="X234" s="3" t="s">
        <v>69</v>
      </c>
      <c r="Y234" s="3" t="s">
        <v>2120</v>
      </c>
      <c r="Z234" s="3" t="s">
        <v>240</v>
      </c>
      <c r="AA234" s="3" t="s">
        <v>1929</v>
      </c>
      <c r="AB234" s="3" t="s">
        <v>1930</v>
      </c>
      <c r="AC234" s="3" t="s">
        <v>2121</v>
      </c>
      <c r="AD234" s="3" t="s">
        <v>243</v>
      </c>
      <c r="AE234" s="7" t="str">
        <f>HYPERLINK("https://static.wenjuan.pub/6448a247d0af58d925dffb12/upload_file/446-Q30-6361B5A6-9E...-182885.jpeg?e=1683388971&amp;token=-S3u1w3JrmFKSFNKh6j5JQkPKMGLqf-aPDDdDxY6:-XF7j8vqp-CM5j1Sy3NLFo9q0W0=","6361B5A6-9E1B-4ABF-89A9-4641DB4A3B33.jpeg")</f>
        <v>6361B5A6-9E1B-4ABF-89A9-4641DB4A3B33.jpeg</v>
      </c>
    </row>
    <row r="235" s="1" customFormat="1" spans="1:31">
      <c r="A235" s="2">
        <v>234</v>
      </c>
      <c r="B235" s="3" t="s">
        <v>2122</v>
      </c>
      <c r="C235" s="3" t="s">
        <v>51</v>
      </c>
      <c r="D235" s="3" t="s">
        <v>1920</v>
      </c>
      <c r="E235" s="3" t="s">
        <v>1927</v>
      </c>
      <c r="F235" s="3" t="s">
        <v>2123</v>
      </c>
      <c r="G235" s="3" t="s">
        <v>2124</v>
      </c>
      <c r="H235" s="3" t="s">
        <v>56</v>
      </c>
      <c r="I235" s="3" t="s">
        <v>57</v>
      </c>
      <c r="J235" s="3" t="s">
        <v>817</v>
      </c>
      <c r="K235" s="3" t="s">
        <v>232</v>
      </c>
      <c r="L235" s="3" t="s">
        <v>2125</v>
      </c>
      <c r="M235" s="3" t="s">
        <v>122</v>
      </c>
      <c r="N235" s="3" t="s">
        <v>2126</v>
      </c>
      <c r="O235" s="3" t="s">
        <v>1920</v>
      </c>
      <c r="P235" s="3" t="s">
        <v>2127</v>
      </c>
      <c r="Q235" s="3" t="s">
        <v>62</v>
      </c>
      <c r="R235" s="3" t="s">
        <v>63</v>
      </c>
      <c r="S235" s="3" t="s">
        <v>64</v>
      </c>
      <c r="T235" s="3" t="s">
        <v>65</v>
      </c>
      <c r="U235" s="3" t="s">
        <v>2128</v>
      </c>
      <c r="V235" s="3" t="s">
        <v>1927</v>
      </c>
      <c r="W235" s="3" t="s">
        <v>99</v>
      </c>
      <c r="X235" s="3" t="s">
        <v>69</v>
      </c>
      <c r="Y235" s="3" t="s">
        <v>2129</v>
      </c>
      <c r="Z235" s="3" t="s">
        <v>240</v>
      </c>
      <c r="AA235" s="3" t="s">
        <v>1929</v>
      </c>
      <c r="AB235" s="3" t="s">
        <v>1930</v>
      </c>
      <c r="AC235" s="3" t="s">
        <v>2130</v>
      </c>
      <c r="AD235" s="3" t="s">
        <v>243</v>
      </c>
      <c r="AE235" s="7" t="str">
        <f>HYPERLINK("https://static.wenjuan.pub/6448a247d0af58d925dffb12/upload_file/444-Q30-image-984425.jpg?e=1683388971&amp;token=-S3u1w3JrmFKSFNKh6j5JQkPKMGLqf-aPDDdDxY6:vsPmiuL7wR0JjYUaBOk8bu_tARI=","image.jpg")</f>
        <v>image.jpg</v>
      </c>
    </row>
    <row r="236" s="1" customFormat="1" spans="1:31">
      <c r="A236" s="2">
        <v>235</v>
      </c>
      <c r="B236" s="3" t="s">
        <v>2131</v>
      </c>
      <c r="C236" s="3" t="s">
        <v>51</v>
      </c>
      <c r="D236" s="3" t="s">
        <v>1920</v>
      </c>
      <c r="E236" s="3" t="s">
        <v>1921</v>
      </c>
      <c r="F236" s="3" t="s">
        <v>2132</v>
      </c>
      <c r="G236" s="3" t="s">
        <v>2133</v>
      </c>
      <c r="H236" s="3" t="s">
        <v>78</v>
      </c>
      <c r="I236" s="3" t="s">
        <v>57</v>
      </c>
      <c r="J236" s="3" t="s">
        <v>264</v>
      </c>
      <c r="K236" s="3" t="s">
        <v>1958</v>
      </c>
      <c r="L236" s="3" t="s">
        <v>1924</v>
      </c>
      <c r="M236" s="3" t="s">
        <v>59</v>
      </c>
      <c r="N236" s="3" t="s">
        <v>2134</v>
      </c>
      <c r="O236" s="3" t="s">
        <v>1920</v>
      </c>
      <c r="P236" s="3" t="s">
        <v>2135</v>
      </c>
      <c r="Q236" s="3" t="s">
        <v>62</v>
      </c>
      <c r="R236" s="3" t="s">
        <v>63</v>
      </c>
      <c r="S236" s="3" t="s">
        <v>64</v>
      </c>
      <c r="T236" s="3" t="s">
        <v>65</v>
      </c>
      <c r="U236" s="3" t="s">
        <v>2136</v>
      </c>
      <c r="V236" s="3" t="s">
        <v>240</v>
      </c>
      <c r="W236" s="3" t="s">
        <v>68</v>
      </c>
      <c r="X236" s="3" t="s">
        <v>69</v>
      </c>
      <c r="Y236" s="3" t="s">
        <v>2137</v>
      </c>
      <c r="Z236" s="3" t="s">
        <v>240</v>
      </c>
      <c r="AA236" s="3" t="s">
        <v>1929</v>
      </c>
      <c r="AB236" s="3" t="s">
        <v>1930</v>
      </c>
      <c r="AC236" s="3" t="s">
        <v>2138</v>
      </c>
      <c r="AD236" s="3" t="s">
        <v>243</v>
      </c>
      <c r="AE236" s="7" t="str">
        <f>HYPERLINK("https://static.wenjuan.pub/6448a247d0af58d925dffb12/upload_file/454-Q30-IMG20230505...-722589.jpg?e=1683388971&amp;token=-S3u1w3JrmFKSFNKh6j5JQkPKMGLqf-aPDDdDxY6:X3VRL00x34bXPjFMpXFrT9GRWmQ=","IMG20230505130831.jpg")</f>
        <v>IMG20230505130831.jpg</v>
      </c>
    </row>
    <row r="237" s="1" customFormat="1" spans="1:31">
      <c r="A237" s="2">
        <v>236</v>
      </c>
      <c r="B237" s="3" t="s">
        <v>2139</v>
      </c>
      <c r="C237" s="3" t="s">
        <v>51</v>
      </c>
      <c r="D237" s="3" t="s">
        <v>1920</v>
      </c>
      <c r="E237" s="3" t="s">
        <v>1921</v>
      </c>
      <c r="F237" s="3" t="s">
        <v>2140</v>
      </c>
      <c r="G237" s="3" t="s">
        <v>2141</v>
      </c>
      <c r="H237" s="3" t="s">
        <v>56</v>
      </c>
      <c r="I237" s="3" t="s">
        <v>57</v>
      </c>
      <c r="J237" s="3" t="s">
        <v>2041</v>
      </c>
      <c r="K237" s="3" t="s">
        <v>232</v>
      </c>
      <c r="L237" s="3" t="s">
        <v>95</v>
      </c>
      <c r="M237" s="3" t="s">
        <v>81</v>
      </c>
      <c r="N237" s="3" t="s">
        <v>2142</v>
      </c>
      <c r="O237" s="3" t="s">
        <v>1920</v>
      </c>
      <c r="P237" s="3" t="s">
        <v>1837</v>
      </c>
      <c r="Q237" s="3" t="s">
        <v>84</v>
      </c>
      <c r="R237" s="3" t="s">
        <v>63</v>
      </c>
      <c r="S237" s="3" t="s">
        <v>64</v>
      </c>
      <c r="T237" s="3" t="s">
        <v>65</v>
      </c>
      <c r="U237" s="3" t="s">
        <v>2143</v>
      </c>
      <c r="V237" s="3" t="s">
        <v>1927</v>
      </c>
      <c r="W237" s="3" t="s">
        <v>68</v>
      </c>
      <c r="X237" s="3" t="s">
        <v>69</v>
      </c>
      <c r="Y237" s="3" t="s">
        <v>2141</v>
      </c>
      <c r="Z237" s="3" t="s">
        <v>240</v>
      </c>
      <c r="AA237" s="3" t="s">
        <v>1929</v>
      </c>
      <c r="AB237" s="3" t="s">
        <v>1930</v>
      </c>
      <c r="AC237" s="3" t="s">
        <v>2144</v>
      </c>
      <c r="AD237" s="3" t="s">
        <v>243</v>
      </c>
      <c r="AE237" s="7" t="str">
        <f>HYPERLINK("https://static.wenjuan.pub/6448a247d0af58d925dffb12/upload_file/458-Q30-IMG_2023050...-548172.jpg?e=1683388971&amp;token=-S3u1w3JrmFKSFNKh6j5JQkPKMGLqf-aPDDdDxY6:TZap1tNNZocYXDa_P5RVJQkLUCw=","IMG_20230505_130656.jpg")</f>
        <v>IMG_20230505_130656.jpg</v>
      </c>
    </row>
    <row r="238" s="1" customFormat="1" spans="1:31">
      <c r="A238" s="2">
        <v>237</v>
      </c>
      <c r="B238" s="3" t="s">
        <v>2145</v>
      </c>
      <c r="C238" s="3" t="s">
        <v>51</v>
      </c>
      <c r="D238" s="3" t="s">
        <v>1920</v>
      </c>
      <c r="E238" s="3" t="s">
        <v>1921</v>
      </c>
      <c r="F238" s="3" t="s">
        <v>2146</v>
      </c>
      <c r="G238" s="3" t="s">
        <v>2147</v>
      </c>
      <c r="H238" s="3" t="s">
        <v>56</v>
      </c>
      <c r="I238" s="3" t="s">
        <v>57</v>
      </c>
      <c r="J238" s="3" t="s">
        <v>264</v>
      </c>
      <c r="K238" s="3" t="s">
        <v>232</v>
      </c>
      <c r="L238" s="3" t="s">
        <v>1944</v>
      </c>
      <c r="M238" s="3" t="s">
        <v>2148</v>
      </c>
      <c r="N238" s="3" t="s">
        <v>2149</v>
      </c>
      <c r="O238" s="3" t="s">
        <v>1920</v>
      </c>
      <c r="P238" s="3" t="s">
        <v>883</v>
      </c>
      <c r="Q238" s="3" t="s">
        <v>62</v>
      </c>
      <c r="R238" s="3" t="s">
        <v>558</v>
      </c>
      <c r="S238" s="3" t="s">
        <v>64</v>
      </c>
      <c r="T238" s="3" t="s">
        <v>2150</v>
      </c>
      <c r="U238" s="3"/>
      <c r="V238" s="3" t="s">
        <v>67</v>
      </c>
      <c r="W238" s="3" t="s">
        <v>68</v>
      </c>
      <c r="X238" s="3" t="s">
        <v>69</v>
      </c>
      <c r="Y238" s="3" t="s">
        <v>2151</v>
      </c>
      <c r="Z238" s="3" t="s">
        <v>240</v>
      </c>
      <c r="AA238" s="3" t="s">
        <v>1929</v>
      </c>
      <c r="AB238" s="3" t="s">
        <v>1930</v>
      </c>
      <c r="AC238" s="3" t="s">
        <v>2152</v>
      </c>
      <c r="AD238" s="3" t="s">
        <v>243</v>
      </c>
      <c r="AE238" s="7" t="str">
        <f>HYPERLINK("https://static.wenjuan.pub/6448a247d0af58d925dffb12/upload_file/461-Q30-IMG20230505...-430998.jpg?e=1683388971&amp;token=-S3u1w3JrmFKSFNKh6j5JQkPKMGLqf-aPDDdDxY6:9A_i2q4TtiOajrwDtSksK4M5yy4=","IMG20230505131525.jpg")</f>
        <v>IMG20230505131525.jpg</v>
      </c>
    </row>
    <row r="239" s="1" customFormat="1" spans="1:31">
      <c r="A239" s="2">
        <v>238</v>
      </c>
      <c r="B239" s="3" t="s">
        <v>2153</v>
      </c>
      <c r="C239" s="3" t="s">
        <v>51</v>
      </c>
      <c r="D239" s="3" t="s">
        <v>1920</v>
      </c>
      <c r="E239" s="3" t="s">
        <v>1921</v>
      </c>
      <c r="F239" s="3" t="s">
        <v>2154</v>
      </c>
      <c r="G239" s="3" t="s">
        <v>2155</v>
      </c>
      <c r="H239" s="3" t="s">
        <v>56</v>
      </c>
      <c r="I239" s="3" t="s">
        <v>57</v>
      </c>
      <c r="J239" s="3" t="s">
        <v>231</v>
      </c>
      <c r="K239" s="3" t="s">
        <v>1419</v>
      </c>
      <c r="L239" s="3" t="s">
        <v>2125</v>
      </c>
      <c r="M239" s="3" t="s">
        <v>302</v>
      </c>
      <c r="N239" s="3" t="s">
        <v>2156</v>
      </c>
      <c r="O239" s="3" t="s">
        <v>1920</v>
      </c>
      <c r="P239" s="3" t="s">
        <v>722</v>
      </c>
      <c r="Q239" s="3" t="s">
        <v>62</v>
      </c>
      <c r="R239" s="3" t="s">
        <v>2157</v>
      </c>
      <c r="S239" s="3" t="s">
        <v>64</v>
      </c>
      <c r="T239" s="3" t="s">
        <v>65</v>
      </c>
      <c r="U239" s="3" t="s">
        <v>2158</v>
      </c>
      <c r="V239" s="3" t="s">
        <v>240</v>
      </c>
      <c r="W239" s="3" t="s">
        <v>68</v>
      </c>
      <c r="X239" s="3" t="s">
        <v>69</v>
      </c>
      <c r="Y239" s="3" t="s">
        <v>2159</v>
      </c>
      <c r="Z239" s="3" t="s">
        <v>240</v>
      </c>
      <c r="AA239" s="3" t="s">
        <v>1929</v>
      </c>
      <c r="AB239" s="3" t="s">
        <v>1930</v>
      </c>
      <c r="AC239" s="3" t="s">
        <v>2160</v>
      </c>
      <c r="AD239" s="3" t="s">
        <v>243</v>
      </c>
      <c r="AE239" s="7" t="str">
        <f>HYPERLINK("https://static.wenjuan.pub/6448a247d0af58d925dffb12/upload_file/467-Q30-IMG_2023050...-294807.jpg?e=1683388971&amp;token=-S3u1w3JrmFKSFNKh6j5JQkPKMGLqf-aPDDdDxY6:DF5yg5RBqNI_qNlp5MP-ozIiRUA=","IMG_20230505_131316.jpg")</f>
        <v>IMG_20230505_131316.jpg</v>
      </c>
    </row>
    <row r="240" s="1" customFormat="1" spans="1:31">
      <c r="A240" s="2">
        <v>239</v>
      </c>
      <c r="B240" s="3" t="s">
        <v>2161</v>
      </c>
      <c r="C240" s="3" t="s">
        <v>142</v>
      </c>
      <c r="D240" s="3" t="s">
        <v>1920</v>
      </c>
      <c r="E240" s="3" t="s">
        <v>1921</v>
      </c>
      <c r="F240" s="3" t="s">
        <v>2162</v>
      </c>
      <c r="G240" s="3" t="s">
        <v>2163</v>
      </c>
      <c r="H240" s="3" t="s">
        <v>56</v>
      </c>
      <c r="I240" s="3" t="s">
        <v>57</v>
      </c>
      <c r="J240" s="3" t="s">
        <v>702</v>
      </c>
      <c r="K240" s="3" t="s">
        <v>1958</v>
      </c>
      <c r="L240" s="3" t="s">
        <v>1924</v>
      </c>
      <c r="M240" s="3" t="s">
        <v>59</v>
      </c>
      <c r="N240" s="3" t="s">
        <v>2164</v>
      </c>
      <c r="O240" s="3" t="s">
        <v>1920</v>
      </c>
      <c r="P240" s="3" t="s">
        <v>1060</v>
      </c>
      <c r="Q240" s="3" t="s">
        <v>62</v>
      </c>
      <c r="R240" s="3" t="s">
        <v>558</v>
      </c>
      <c r="S240" s="3" t="s">
        <v>64</v>
      </c>
      <c r="T240" s="3" t="s">
        <v>97</v>
      </c>
      <c r="U240" s="3"/>
      <c r="V240" s="3" t="s">
        <v>67</v>
      </c>
      <c r="W240" s="3" t="s">
        <v>339</v>
      </c>
      <c r="X240" s="3" t="s">
        <v>69</v>
      </c>
      <c r="Y240" s="3" t="s">
        <v>2165</v>
      </c>
      <c r="Z240" s="3" t="s">
        <v>240</v>
      </c>
      <c r="AA240" s="3" t="s">
        <v>1929</v>
      </c>
      <c r="AB240" s="3" t="s">
        <v>1930</v>
      </c>
      <c r="AC240" s="3" t="s">
        <v>2166</v>
      </c>
      <c r="AD240" s="3" t="s">
        <v>243</v>
      </c>
      <c r="AE240" s="7" t="str">
        <f>HYPERLINK("https://static.wenjuan.pub/6448a247d0af58d925dffb12/upload_file/485-Q30-IMG_2023050...-894199.jpg?e=1683388971&amp;token=-S3u1w3JrmFKSFNKh6j5JQkPKMGLqf-aPDDdDxY6:baa-S1BBlyVzkAQIsJ4enjEZ-oM=","IMG_20230505_132955.jpg")</f>
        <v>IMG_20230505_132955.jpg</v>
      </c>
    </row>
    <row r="241" s="1" customFormat="1" spans="1:31">
      <c r="A241" s="2">
        <v>240</v>
      </c>
      <c r="B241" s="3" t="s">
        <v>2167</v>
      </c>
      <c r="C241" s="3" t="s">
        <v>51</v>
      </c>
      <c r="D241" s="3" t="s">
        <v>1920</v>
      </c>
      <c r="E241" s="3" t="s">
        <v>1921</v>
      </c>
      <c r="F241" s="3" t="s">
        <v>2168</v>
      </c>
      <c r="G241" s="3" t="s">
        <v>2169</v>
      </c>
      <c r="H241" s="3" t="s">
        <v>56</v>
      </c>
      <c r="I241" s="3" t="s">
        <v>57</v>
      </c>
      <c r="J241" s="3" t="s">
        <v>2041</v>
      </c>
      <c r="K241" s="3" t="s">
        <v>232</v>
      </c>
      <c r="L241" s="3" t="s">
        <v>95</v>
      </c>
      <c r="M241" s="3" t="s">
        <v>720</v>
      </c>
      <c r="N241" s="3" t="s">
        <v>2170</v>
      </c>
      <c r="O241" s="3" t="s">
        <v>1920</v>
      </c>
      <c r="P241" s="3" t="s">
        <v>2171</v>
      </c>
      <c r="Q241" s="3" t="s">
        <v>62</v>
      </c>
      <c r="R241" s="3" t="s">
        <v>63</v>
      </c>
      <c r="S241" s="3" t="s">
        <v>64</v>
      </c>
      <c r="T241" s="3" t="s">
        <v>65</v>
      </c>
      <c r="U241" s="3" t="s">
        <v>2172</v>
      </c>
      <c r="V241" s="3" t="s">
        <v>1927</v>
      </c>
      <c r="W241" s="3" t="s">
        <v>68</v>
      </c>
      <c r="X241" s="3" t="s">
        <v>69</v>
      </c>
      <c r="Y241" s="3" t="s">
        <v>2173</v>
      </c>
      <c r="Z241" s="3" t="s">
        <v>240</v>
      </c>
      <c r="AA241" s="3" t="s">
        <v>1929</v>
      </c>
      <c r="AB241" s="3" t="s">
        <v>1930</v>
      </c>
      <c r="AC241" s="3" t="s">
        <v>2174</v>
      </c>
      <c r="AD241" s="3" t="s">
        <v>243</v>
      </c>
      <c r="AE241" s="7" t="str">
        <f>HYPERLINK("https://static.wenjuan.pub/6448a247d0af58d925dffb12/upload_file/495-Q30-IMG_2023050...-303575.jpg?e=1683388971&amp;token=-S3u1w3JrmFKSFNKh6j5JQkPKMGLqf-aPDDdDxY6:trd_wOwiaB4Ba6iPMSrE7ini_EA=","IMG_20230505_134112.jpg")</f>
        <v>IMG_20230505_134112.jpg</v>
      </c>
    </row>
    <row r="242" s="1" customFormat="1" spans="1:31">
      <c r="A242" s="2">
        <v>241</v>
      </c>
      <c r="B242" s="3" t="s">
        <v>2175</v>
      </c>
      <c r="C242" s="3" t="s">
        <v>51</v>
      </c>
      <c r="D242" s="3" t="s">
        <v>1920</v>
      </c>
      <c r="E242" s="3" t="s">
        <v>1921</v>
      </c>
      <c r="F242" s="3" t="s">
        <v>2176</v>
      </c>
      <c r="G242" s="3" t="s">
        <v>2177</v>
      </c>
      <c r="H242" s="3" t="s">
        <v>56</v>
      </c>
      <c r="I242" s="3" t="s">
        <v>57</v>
      </c>
      <c r="J242" s="3" t="s">
        <v>219</v>
      </c>
      <c r="K242" s="3" t="s">
        <v>220</v>
      </c>
      <c r="L242" s="3" t="s">
        <v>1944</v>
      </c>
      <c r="M242" s="3" t="s">
        <v>81</v>
      </c>
      <c r="N242" s="3" t="s">
        <v>2178</v>
      </c>
      <c r="O242" s="3" t="s">
        <v>1920</v>
      </c>
      <c r="P242" s="3" t="s">
        <v>292</v>
      </c>
      <c r="Q242" s="3" t="s">
        <v>62</v>
      </c>
      <c r="R242" s="3" t="s">
        <v>614</v>
      </c>
      <c r="S242" s="3" t="s">
        <v>64</v>
      </c>
      <c r="T242" s="3" t="s">
        <v>97</v>
      </c>
      <c r="U242" s="3" t="s">
        <v>2179</v>
      </c>
      <c r="V242" s="3" t="s">
        <v>98</v>
      </c>
      <c r="W242" s="3" t="s">
        <v>68</v>
      </c>
      <c r="X242" s="3" t="s">
        <v>69</v>
      </c>
      <c r="Y242" s="3" t="s">
        <v>2180</v>
      </c>
      <c r="Z242" s="3" t="s">
        <v>240</v>
      </c>
      <c r="AA242" s="3" t="s">
        <v>1929</v>
      </c>
      <c r="AB242" s="3" t="s">
        <v>1930</v>
      </c>
      <c r="AC242" s="3" t="s">
        <v>2181</v>
      </c>
      <c r="AD242" s="3" t="s">
        <v>243</v>
      </c>
      <c r="AE242" s="7" t="str">
        <f>HYPERLINK("https://static.wenjuan.pub/6448a247d0af58d925dffb12/upload_file/503-Q30-14340D55-AD...-882914.jpeg?e=1683388971&amp;token=-S3u1w3JrmFKSFNKh6j5JQkPKMGLqf-aPDDdDxY6:g94ZajQeoaWhw2TwcGs_QkmY9bQ=","14340D55-AD5E-407E-B7BA-6F677A5B6E19.jpeg")</f>
        <v>14340D55-AD5E-407E-B7BA-6F677A5B6E19.jpeg</v>
      </c>
    </row>
    <row r="243" s="1" customFormat="1" spans="1:31">
      <c r="A243" s="2">
        <v>242</v>
      </c>
      <c r="B243" s="3" t="s">
        <v>2182</v>
      </c>
      <c r="C243" s="3" t="s">
        <v>51</v>
      </c>
      <c r="D243" s="3" t="s">
        <v>1920</v>
      </c>
      <c r="E243" s="3" t="s">
        <v>1921</v>
      </c>
      <c r="F243" s="3" t="s">
        <v>2183</v>
      </c>
      <c r="G243" s="3" t="s">
        <v>2184</v>
      </c>
      <c r="H243" s="3" t="s">
        <v>56</v>
      </c>
      <c r="I243" s="3" t="s">
        <v>57</v>
      </c>
      <c r="J243" s="3" t="s">
        <v>817</v>
      </c>
      <c r="K243" s="3" t="s">
        <v>1958</v>
      </c>
      <c r="L243" s="3" t="s">
        <v>2125</v>
      </c>
      <c r="M243" s="3" t="s">
        <v>2185</v>
      </c>
      <c r="N243" s="3" t="s">
        <v>2186</v>
      </c>
      <c r="O243" s="3" t="s">
        <v>1920</v>
      </c>
      <c r="P243" s="3" t="s">
        <v>2187</v>
      </c>
      <c r="Q243" s="3" t="s">
        <v>62</v>
      </c>
      <c r="R243" s="3" t="s">
        <v>2188</v>
      </c>
      <c r="S243" s="3" t="s">
        <v>64</v>
      </c>
      <c r="T243" s="3" t="s">
        <v>97</v>
      </c>
      <c r="U243" s="3"/>
      <c r="V243" s="3" t="s">
        <v>240</v>
      </c>
      <c r="W243" s="3" t="s">
        <v>68</v>
      </c>
      <c r="X243" s="3" t="s">
        <v>69</v>
      </c>
      <c r="Y243" s="3" t="s">
        <v>2189</v>
      </c>
      <c r="Z243" s="3" t="s">
        <v>240</v>
      </c>
      <c r="AA243" s="3" t="s">
        <v>1929</v>
      </c>
      <c r="AB243" s="3" t="s">
        <v>1930</v>
      </c>
      <c r="AC243" s="3" t="s">
        <v>2190</v>
      </c>
      <c r="AD243" s="3" t="s">
        <v>243</v>
      </c>
      <c r="AE243" s="7" t="str">
        <f>HYPERLINK("https://static.wenjuan.pub/6448a247d0af58d925dffb12/upload_file/544-Q30-IMG20230505...-331501.jpg?e=1683388971&amp;token=-S3u1w3JrmFKSFNKh6j5JQkPKMGLqf-aPDDdDxY6:ijnmq7akVcllSm5J93GIN7v98EM=","IMG20230505143141.jpg")</f>
        <v>IMG20230505143141.jpg</v>
      </c>
    </row>
    <row r="244" s="1" customFormat="1" spans="1:31">
      <c r="A244" s="2">
        <v>243</v>
      </c>
      <c r="B244" s="3" t="s">
        <v>2191</v>
      </c>
      <c r="C244" s="3" t="s">
        <v>51</v>
      </c>
      <c r="D244" s="3" t="s">
        <v>1920</v>
      </c>
      <c r="E244" s="3" t="s">
        <v>1921</v>
      </c>
      <c r="F244" s="3" t="s">
        <v>2192</v>
      </c>
      <c r="G244" s="3" t="s">
        <v>2193</v>
      </c>
      <c r="H244" s="3" t="s">
        <v>78</v>
      </c>
      <c r="I244" s="3" t="s">
        <v>57</v>
      </c>
      <c r="J244" s="3" t="s">
        <v>817</v>
      </c>
      <c r="K244" s="3" t="s">
        <v>1128</v>
      </c>
      <c r="L244" s="3" t="s">
        <v>1924</v>
      </c>
      <c r="M244" s="3" t="s">
        <v>81</v>
      </c>
      <c r="N244" s="3" t="s">
        <v>2194</v>
      </c>
      <c r="O244" s="3" t="s">
        <v>1920</v>
      </c>
      <c r="P244" s="3" t="s">
        <v>511</v>
      </c>
      <c r="Q244" s="3" t="s">
        <v>62</v>
      </c>
      <c r="R244" s="3" t="s">
        <v>63</v>
      </c>
      <c r="S244" s="3" t="s">
        <v>64</v>
      </c>
      <c r="T244" s="3" t="s">
        <v>2195</v>
      </c>
      <c r="U244" s="3"/>
      <c r="V244" s="3" t="s">
        <v>2006</v>
      </c>
      <c r="W244" s="3" t="s">
        <v>68</v>
      </c>
      <c r="X244" s="3" t="s">
        <v>69</v>
      </c>
      <c r="Y244" s="3" t="s">
        <v>2196</v>
      </c>
      <c r="Z244" s="3" t="s">
        <v>240</v>
      </c>
      <c r="AA244" s="3" t="s">
        <v>1929</v>
      </c>
      <c r="AB244" s="3" t="s">
        <v>1930</v>
      </c>
      <c r="AC244" s="3" t="s">
        <v>2197</v>
      </c>
      <c r="AD244" s="3" t="s">
        <v>243</v>
      </c>
      <c r="AE244" s="7" t="str">
        <f>HYPERLINK("https://static.wenjuan.pub/6448a247d0af58d925dffb12/upload_file/557-Q30-IMG_2023050...-937562.jpg?e=1683388971&amp;token=-S3u1w3JrmFKSFNKh6j5JQkPKMGLqf-aPDDdDxY6:fEKl9rA9x4im8-XEqOgEefmPPg8=","IMG_20230505_144737.jpg")</f>
        <v>IMG_20230505_144737.jpg</v>
      </c>
    </row>
    <row r="245" s="1" customFormat="1" spans="1:31">
      <c r="A245" s="2">
        <v>244</v>
      </c>
      <c r="B245" s="3" t="s">
        <v>2198</v>
      </c>
      <c r="C245" s="3" t="s">
        <v>51</v>
      </c>
      <c r="D245" s="3" t="s">
        <v>1920</v>
      </c>
      <c r="E245" s="3" t="s">
        <v>1921</v>
      </c>
      <c r="F245" s="3" t="s">
        <v>2199</v>
      </c>
      <c r="G245" s="3" t="s">
        <v>2200</v>
      </c>
      <c r="H245" s="3" t="s">
        <v>56</v>
      </c>
      <c r="I245" s="3" t="s">
        <v>57</v>
      </c>
      <c r="J245" s="3" t="s">
        <v>2201</v>
      </c>
      <c r="K245" s="3" t="s">
        <v>232</v>
      </c>
      <c r="L245" s="3" t="s">
        <v>1924</v>
      </c>
      <c r="M245" s="3" t="s">
        <v>827</v>
      </c>
      <c r="N245" s="3" t="s">
        <v>2202</v>
      </c>
      <c r="O245" s="3" t="s">
        <v>1920</v>
      </c>
      <c r="P245" s="3" t="s">
        <v>292</v>
      </c>
      <c r="Q245" s="3" t="s">
        <v>62</v>
      </c>
      <c r="R245" s="3" t="s">
        <v>63</v>
      </c>
      <c r="S245" s="3" t="s">
        <v>64</v>
      </c>
      <c r="T245" s="3" t="s">
        <v>97</v>
      </c>
      <c r="U245" s="3" t="s">
        <v>2203</v>
      </c>
      <c r="V245" s="3" t="s">
        <v>210</v>
      </c>
      <c r="W245" s="3" t="s">
        <v>68</v>
      </c>
      <c r="X245" s="3" t="s">
        <v>69</v>
      </c>
      <c r="Y245" s="3" t="s">
        <v>2204</v>
      </c>
      <c r="Z245" s="3" t="s">
        <v>240</v>
      </c>
      <c r="AA245" s="3" t="s">
        <v>1929</v>
      </c>
      <c r="AB245" s="3" t="s">
        <v>1930</v>
      </c>
      <c r="AC245" s="3" t="s">
        <v>2205</v>
      </c>
      <c r="AD245" s="3" t="s">
        <v>243</v>
      </c>
      <c r="AE245" s="7" t="str">
        <f>HYPERLINK("https://static.wenjuan.pub/6448a247d0af58d925dffb12/upload_file/579-Q30-16832703396...-392779.jpg?e=1683388971&amp;token=-S3u1w3JrmFKSFNKh6j5JQkPKMGLqf-aPDDdDxY6:KmzKmIWMZdapq6MBAxllJJ5aRy0=","1683270339620.jpg")</f>
        <v>1683270339620.jpg</v>
      </c>
    </row>
    <row r="246" s="1" customFormat="1" spans="1:31">
      <c r="A246" s="2">
        <v>245</v>
      </c>
      <c r="B246" s="3" t="s">
        <v>2206</v>
      </c>
      <c r="C246" s="3" t="s">
        <v>51</v>
      </c>
      <c r="D246" s="3" t="s">
        <v>2207</v>
      </c>
      <c r="E246" s="3" t="s">
        <v>1921</v>
      </c>
      <c r="F246" s="3" t="s">
        <v>2208</v>
      </c>
      <c r="G246" s="3" t="s">
        <v>2209</v>
      </c>
      <c r="H246" s="3" t="s">
        <v>56</v>
      </c>
      <c r="I246" s="3" t="s">
        <v>57</v>
      </c>
      <c r="J246" s="3" t="s">
        <v>693</v>
      </c>
      <c r="K246" s="3" t="s">
        <v>1324</v>
      </c>
      <c r="L246" s="3" t="s">
        <v>2210</v>
      </c>
      <c r="M246" s="3" t="s">
        <v>81</v>
      </c>
      <c r="N246" s="3" t="s">
        <v>2211</v>
      </c>
      <c r="O246" s="3" t="s">
        <v>2207</v>
      </c>
      <c r="P246" s="3" t="s">
        <v>83</v>
      </c>
      <c r="Q246" s="3" t="s">
        <v>62</v>
      </c>
      <c r="R246" s="3" t="s">
        <v>63</v>
      </c>
      <c r="S246" s="3" t="s">
        <v>64</v>
      </c>
      <c r="T246" s="3" t="s">
        <v>97</v>
      </c>
      <c r="U246" s="3"/>
      <c r="V246" s="3" t="s">
        <v>240</v>
      </c>
      <c r="W246" s="3" t="s">
        <v>99</v>
      </c>
      <c r="X246" s="3" t="s">
        <v>69</v>
      </c>
      <c r="Y246" s="3" t="s">
        <v>2212</v>
      </c>
      <c r="Z246" s="3" t="s">
        <v>240</v>
      </c>
      <c r="AA246" s="3" t="s">
        <v>2213</v>
      </c>
      <c r="AB246" s="3" t="s">
        <v>2214</v>
      </c>
      <c r="AC246" s="3" t="s">
        <v>2215</v>
      </c>
      <c r="AD246" s="3" t="s">
        <v>243</v>
      </c>
      <c r="AE246" s="7" t="str">
        <f>HYPERLINK("https://static.wenjuan.pub/6448a247d0af58d925dffb12/upload_file/201-Q30-16832551041...-967744.jpg?e=1683388971&amp;token=-S3u1w3JrmFKSFNKh6j5JQkPKMGLqf-aPDDdDxY6:wYgcv6PvaVtUfv70z1E9pb4zywA=","1683255104146.jpg")</f>
        <v>1683255104146.jpg</v>
      </c>
    </row>
    <row r="247" s="1" customFormat="1" spans="1:31">
      <c r="A247" s="2">
        <v>246</v>
      </c>
      <c r="B247" s="3" t="s">
        <v>2216</v>
      </c>
      <c r="C247" s="3" t="s">
        <v>51</v>
      </c>
      <c r="D247" s="3" t="s">
        <v>2207</v>
      </c>
      <c r="E247" s="3" t="s">
        <v>1921</v>
      </c>
      <c r="F247" s="3" t="s">
        <v>2217</v>
      </c>
      <c r="G247" s="3" t="s">
        <v>2218</v>
      </c>
      <c r="H247" s="3" t="s">
        <v>56</v>
      </c>
      <c r="I247" s="3" t="s">
        <v>57</v>
      </c>
      <c r="J247" s="3" t="s">
        <v>264</v>
      </c>
      <c r="K247" s="3" t="s">
        <v>2219</v>
      </c>
      <c r="L247" s="3" t="s">
        <v>2220</v>
      </c>
      <c r="M247" s="3" t="s">
        <v>1620</v>
      </c>
      <c r="N247" s="3" t="s">
        <v>1674</v>
      </c>
      <c r="O247" s="3" t="s">
        <v>2207</v>
      </c>
      <c r="P247" s="3" t="s">
        <v>124</v>
      </c>
      <c r="Q247" s="3" t="s">
        <v>62</v>
      </c>
      <c r="R247" s="3" t="s">
        <v>293</v>
      </c>
      <c r="S247" s="3" t="s">
        <v>64</v>
      </c>
      <c r="T247" s="3" t="s">
        <v>65</v>
      </c>
      <c r="U247" s="3" t="s">
        <v>2221</v>
      </c>
      <c r="V247" s="3" t="s">
        <v>98</v>
      </c>
      <c r="W247" s="3" t="s">
        <v>68</v>
      </c>
      <c r="X247" s="3" t="s">
        <v>69</v>
      </c>
      <c r="Y247" s="3" t="s">
        <v>2222</v>
      </c>
      <c r="Z247" s="3" t="s">
        <v>240</v>
      </c>
      <c r="AA247" s="3" t="s">
        <v>2213</v>
      </c>
      <c r="AB247" s="3" t="s">
        <v>2214</v>
      </c>
      <c r="AC247" s="3" t="s">
        <v>2223</v>
      </c>
      <c r="AD247" s="3" t="s">
        <v>243</v>
      </c>
      <c r="AE247" s="7" t="str">
        <f>HYPERLINK("https://static.wenjuan.pub/6448a247d0af58d925dffb12/upload_file/504-Q30-IMG_2023050...-965495.jpg?e=1683388971&amp;token=-S3u1w3JrmFKSFNKh6j5JQkPKMGLqf-aPDDdDxY6:p_qH2UAcGIOwnO1za_p5VWYMhv8=","IMG_20230505_135243.jpg")</f>
        <v>IMG_20230505_135243.jpg</v>
      </c>
    </row>
    <row r="248" s="1" customFormat="1" spans="1:31">
      <c r="A248" s="2">
        <v>247</v>
      </c>
      <c r="B248" s="3" t="s">
        <v>2224</v>
      </c>
      <c r="C248" s="3" t="s">
        <v>142</v>
      </c>
      <c r="D248" s="3" t="s">
        <v>2207</v>
      </c>
      <c r="E248" s="3" t="s">
        <v>1921</v>
      </c>
      <c r="F248" s="3" t="s">
        <v>2225</v>
      </c>
      <c r="G248" s="3" t="s">
        <v>2226</v>
      </c>
      <c r="H248" s="3" t="s">
        <v>321</v>
      </c>
      <c r="I248" s="3" t="s">
        <v>57</v>
      </c>
      <c r="J248" s="3" t="s">
        <v>264</v>
      </c>
      <c r="K248" s="3" t="s">
        <v>232</v>
      </c>
      <c r="L248" s="3" t="s">
        <v>1924</v>
      </c>
      <c r="M248" s="3" t="s">
        <v>81</v>
      </c>
      <c r="N248" s="3" t="s">
        <v>2226</v>
      </c>
      <c r="O248" s="3" t="s">
        <v>2207</v>
      </c>
      <c r="P248" s="3" t="s">
        <v>2227</v>
      </c>
      <c r="Q248" s="3" t="s">
        <v>62</v>
      </c>
      <c r="R248" s="3" t="s">
        <v>2228</v>
      </c>
      <c r="S248" s="3" t="s">
        <v>64</v>
      </c>
      <c r="T248" s="3" t="s">
        <v>97</v>
      </c>
      <c r="U248" s="3"/>
      <c r="V248" s="3" t="s">
        <v>1927</v>
      </c>
      <c r="W248" s="3" t="s">
        <v>68</v>
      </c>
      <c r="X248" s="3" t="s">
        <v>69</v>
      </c>
      <c r="Y248" s="3" t="s">
        <v>2226</v>
      </c>
      <c r="Z248" s="3" t="s">
        <v>240</v>
      </c>
      <c r="AA248" s="3" t="s">
        <v>2213</v>
      </c>
      <c r="AB248" s="3" t="s">
        <v>2214</v>
      </c>
      <c r="AC248" s="3" t="s">
        <v>2229</v>
      </c>
      <c r="AD248" s="3" t="s">
        <v>243</v>
      </c>
      <c r="AE248" s="7" t="str">
        <f>HYPERLINK("https://static.wenjuan.pub/6448a247d0af58d925dffb12/upload_file/642-Q30-16832737637...-995452.jpg?e=1683388971&amp;token=-S3u1w3JrmFKSFNKh6j5JQkPKMGLqf-aPDDdDxY6:R7zfPoGZPEwckjUi55XlNR1gJ5o=","1683273763771.jpg")</f>
        <v>1683273763771.jpg</v>
      </c>
    </row>
    <row r="249" s="1" customFormat="1" spans="1:31">
      <c r="A249" s="2">
        <v>248</v>
      </c>
      <c r="B249" s="3" t="s">
        <v>2230</v>
      </c>
      <c r="C249" s="3" t="s">
        <v>142</v>
      </c>
      <c r="D249" s="3" t="s">
        <v>2207</v>
      </c>
      <c r="E249" s="3" t="s">
        <v>1921</v>
      </c>
      <c r="F249" s="3" t="s">
        <v>2231</v>
      </c>
      <c r="G249" s="3" t="s">
        <v>2232</v>
      </c>
      <c r="H249" s="3" t="s">
        <v>56</v>
      </c>
      <c r="I249" s="3" t="s">
        <v>57</v>
      </c>
      <c r="J249" s="3" t="s">
        <v>264</v>
      </c>
      <c r="K249" s="3" t="s">
        <v>232</v>
      </c>
      <c r="L249" s="3" t="s">
        <v>1924</v>
      </c>
      <c r="M249" s="3" t="s">
        <v>1117</v>
      </c>
      <c r="N249" s="3" t="s">
        <v>2233</v>
      </c>
      <c r="O249" s="3" t="s">
        <v>2207</v>
      </c>
      <c r="P249" s="3" t="s">
        <v>2234</v>
      </c>
      <c r="Q249" s="3" t="s">
        <v>62</v>
      </c>
      <c r="R249" s="3" t="s">
        <v>558</v>
      </c>
      <c r="S249" s="3" t="s">
        <v>64</v>
      </c>
      <c r="T249" s="3" t="s">
        <v>97</v>
      </c>
      <c r="U249" s="3"/>
      <c r="V249" s="3" t="s">
        <v>67</v>
      </c>
      <c r="W249" s="3" t="s">
        <v>68</v>
      </c>
      <c r="X249" s="3" t="s">
        <v>69</v>
      </c>
      <c r="Y249" s="3" t="s">
        <v>2235</v>
      </c>
      <c r="Z249" s="3" t="s">
        <v>240</v>
      </c>
      <c r="AA249" s="3" t="s">
        <v>2213</v>
      </c>
      <c r="AB249" s="3" t="s">
        <v>2214</v>
      </c>
      <c r="AC249" s="3" t="s">
        <v>2236</v>
      </c>
      <c r="AD249" s="3" t="s">
        <v>243</v>
      </c>
      <c r="AE249" s="7" t="str">
        <f>HYPERLINK("https://static.wenjuan.pub/6448a247d0af58d925dffb12/upload_file/672-Q30-16832754458...-400548.jpg?e=1683388971&amp;token=-S3u1w3JrmFKSFNKh6j5JQkPKMGLqf-aPDDdDxY6:8Kl-MWZhBsMRzxB4HocVHdWhxsQ=","1683275445873.jpg")</f>
        <v>1683275445873.jpg</v>
      </c>
    </row>
    <row r="250" s="1" customFormat="1" spans="1:31">
      <c r="A250" s="2">
        <v>249</v>
      </c>
      <c r="B250" s="3" t="s">
        <v>2237</v>
      </c>
      <c r="C250" s="3" t="s">
        <v>51</v>
      </c>
      <c r="D250" s="3" t="s">
        <v>2238</v>
      </c>
      <c r="E250" s="3" t="s">
        <v>1921</v>
      </c>
      <c r="F250" s="3" t="s">
        <v>2239</v>
      </c>
      <c r="G250" s="3" t="s">
        <v>2240</v>
      </c>
      <c r="H250" s="3" t="s">
        <v>56</v>
      </c>
      <c r="I250" s="3" t="s">
        <v>57</v>
      </c>
      <c r="J250" s="3" t="s">
        <v>1982</v>
      </c>
      <c r="K250" s="3" t="s">
        <v>2100</v>
      </c>
      <c r="L250" s="3" t="s">
        <v>1924</v>
      </c>
      <c r="M250" s="3" t="s">
        <v>122</v>
      </c>
      <c r="N250" s="3" t="s">
        <v>2241</v>
      </c>
      <c r="O250" s="3" t="s">
        <v>2238</v>
      </c>
      <c r="P250" s="3" t="s">
        <v>315</v>
      </c>
      <c r="Q250" s="3" t="s">
        <v>62</v>
      </c>
      <c r="R250" s="3" t="s">
        <v>63</v>
      </c>
      <c r="S250" s="3" t="s">
        <v>64</v>
      </c>
      <c r="T250" s="3" t="s">
        <v>65</v>
      </c>
      <c r="U250" s="3" t="s">
        <v>2242</v>
      </c>
      <c r="V250" s="3" t="s">
        <v>2243</v>
      </c>
      <c r="W250" s="3" t="s">
        <v>68</v>
      </c>
      <c r="X250" s="3" t="s">
        <v>69</v>
      </c>
      <c r="Y250" s="3" t="s">
        <v>2244</v>
      </c>
      <c r="Z250" s="3" t="s">
        <v>240</v>
      </c>
      <c r="AA250" s="3" t="s">
        <v>2245</v>
      </c>
      <c r="AB250" s="3" t="s">
        <v>2246</v>
      </c>
      <c r="AC250" s="3" t="s">
        <v>2247</v>
      </c>
      <c r="AD250" s="3" t="s">
        <v>243</v>
      </c>
      <c r="AE250" s="7" t="str">
        <f>HYPERLINK("https://static.wenjuan.pub/6448a247d0af58d925dffb12/upload_file/696-Q30-IMG_2023050...-451171.jpg?e=1683388971&amp;token=-S3u1w3JrmFKSFNKh6j5JQkPKMGLqf-aPDDdDxY6:Z4oUZPMLhqmOfWtWqmjJv6cEawc=","IMG_20230505_125754.jpg")</f>
        <v>IMG_20230505_125754.jpg</v>
      </c>
    </row>
    <row r="251" s="1" customFormat="1" spans="1:31">
      <c r="A251" s="2">
        <v>250</v>
      </c>
      <c r="B251" s="3" t="s">
        <v>2248</v>
      </c>
      <c r="C251" s="3" t="s">
        <v>51</v>
      </c>
      <c r="D251" s="3" t="s">
        <v>2238</v>
      </c>
      <c r="E251" s="3" t="s">
        <v>1921</v>
      </c>
      <c r="F251" s="3" t="s">
        <v>2249</v>
      </c>
      <c r="G251" s="3" t="s">
        <v>2250</v>
      </c>
      <c r="H251" s="3" t="s">
        <v>56</v>
      </c>
      <c r="I251" s="3" t="s">
        <v>57</v>
      </c>
      <c r="J251" s="3" t="s">
        <v>754</v>
      </c>
      <c r="K251" s="3" t="s">
        <v>2251</v>
      </c>
      <c r="L251" s="3" t="s">
        <v>1924</v>
      </c>
      <c r="M251" s="3" t="s">
        <v>234</v>
      </c>
      <c r="N251" s="3" t="s">
        <v>2252</v>
      </c>
      <c r="O251" s="3" t="s">
        <v>2238</v>
      </c>
      <c r="P251" s="3" t="s">
        <v>2253</v>
      </c>
      <c r="Q251" s="3" t="s">
        <v>62</v>
      </c>
      <c r="R251" s="3" t="s">
        <v>558</v>
      </c>
      <c r="S251" s="3" t="s">
        <v>64</v>
      </c>
      <c r="T251" s="3" t="s">
        <v>97</v>
      </c>
      <c r="U251" s="3"/>
      <c r="V251" s="3" t="s">
        <v>2006</v>
      </c>
      <c r="W251" s="3" t="s">
        <v>68</v>
      </c>
      <c r="X251" s="3" t="s">
        <v>69</v>
      </c>
      <c r="Y251" s="3" t="s">
        <v>2254</v>
      </c>
      <c r="Z251" s="3" t="s">
        <v>240</v>
      </c>
      <c r="AA251" s="3" t="s">
        <v>2245</v>
      </c>
      <c r="AB251" s="3" t="s">
        <v>2246</v>
      </c>
      <c r="AC251" s="3" t="s">
        <v>2255</v>
      </c>
      <c r="AD251" s="3" t="s">
        <v>243</v>
      </c>
      <c r="AE251" s="7" t="str">
        <f>HYPERLINK("https://static.wenjuan.pub/6448a247d0af58d925dffb12/upload_file/197-Q30-IMG_2023050...-782251.jpg?e=1683388971&amp;token=-S3u1w3JrmFKSFNKh6j5JQkPKMGLqf-aPDDdDxY6:RjR0TbJ6qkvWsIfzbGWXI7o2wlY=","IMG_20230505_104747.jpg")</f>
        <v>IMG_20230505_104747.jpg</v>
      </c>
    </row>
    <row r="252" s="1" customFormat="1" spans="1:31">
      <c r="A252" s="2">
        <v>251</v>
      </c>
      <c r="B252" s="3" t="s">
        <v>2256</v>
      </c>
      <c r="C252" s="3" t="s">
        <v>51</v>
      </c>
      <c r="D252" s="3" t="s">
        <v>2238</v>
      </c>
      <c r="E252" s="3" t="s">
        <v>1921</v>
      </c>
      <c r="F252" s="3" t="s">
        <v>2257</v>
      </c>
      <c r="G252" s="3" t="s">
        <v>2258</v>
      </c>
      <c r="H252" s="3" t="s">
        <v>56</v>
      </c>
      <c r="I252" s="3" t="s">
        <v>57</v>
      </c>
      <c r="J252" s="3" t="s">
        <v>264</v>
      </c>
      <c r="K252" s="3" t="s">
        <v>2100</v>
      </c>
      <c r="L252" s="3" t="s">
        <v>1924</v>
      </c>
      <c r="M252" s="3" t="s">
        <v>81</v>
      </c>
      <c r="N252" s="3" t="s">
        <v>1540</v>
      </c>
      <c r="O252" s="3" t="s">
        <v>2238</v>
      </c>
      <c r="P252" s="3" t="s">
        <v>124</v>
      </c>
      <c r="Q252" s="3" t="s">
        <v>62</v>
      </c>
      <c r="R252" s="3" t="s">
        <v>63</v>
      </c>
      <c r="S252" s="3" t="s">
        <v>64</v>
      </c>
      <c r="T252" s="3" t="s">
        <v>97</v>
      </c>
      <c r="U252" s="3"/>
      <c r="V252" s="3" t="s">
        <v>98</v>
      </c>
      <c r="W252" s="3" t="s">
        <v>68</v>
      </c>
      <c r="X252" s="3" t="s">
        <v>69</v>
      </c>
      <c r="Y252" s="3" t="s">
        <v>2259</v>
      </c>
      <c r="Z252" s="3" t="s">
        <v>240</v>
      </c>
      <c r="AA252" s="3" t="s">
        <v>2245</v>
      </c>
      <c r="AB252" s="3" t="s">
        <v>2246</v>
      </c>
      <c r="AC252" s="3" t="s">
        <v>2260</v>
      </c>
      <c r="AD252" s="3" t="s">
        <v>243</v>
      </c>
      <c r="AE252" s="7" t="str">
        <f>HYPERLINK("https://static.wenjuan.pub/6448a247d0af58d925dffb12/upload_file/263-Q30-16832563968...-769825.jpg?e=1683388971&amp;token=-S3u1w3JrmFKSFNKh6j5JQkPKMGLqf-aPDDdDxY6:G5A8GAxaixCbvSKtoeWWglsh6Rw=","1683256396818.jpg")</f>
        <v>1683256396818.jpg</v>
      </c>
    </row>
    <row r="253" s="1" customFormat="1" spans="1:31">
      <c r="A253" s="2">
        <v>252</v>
      </c>
      <c r="B253" s="3" t="s">
        <v>2261</v>
      </c>
      <c r="C253" s="3" t="s">
        <v>51</v>
      </c>
      <c r="D253" s="3" t="s">
        <v>2238</v>
      </c>
      <c r="E253" s="3" t="s">
        <v>1921</v>
      </c>
      <c r="F253" s="3" t="s">
        <v>2262</v>
      </c>
      <c r="G253" s="3" t="s">
        <v>2263</v>
      </c>
      <c r="H253" s="3" t="s">
        <v>56</v>
      </c>
      <c r="I253" s="3" t="s">
        <v>57</v>
      </c>
      <c r="J253" s="3" t="s">
        <v>264</v>
      </c>
      <c r="K253" s="3" t="s">
        <v>2100</v>
      </c>
      <c r="L253" s="3" t="s">
        <v>1944</v>
      </c>
      <c r="M253" s="3" t="s">
        <v>81</v>
      </c>
      <c r="N253" s="3" t="s">
        <v>2264</v>
      </c>
      <c r="O253" s="3" t="s">
        <v>2238</v>
      </c>
      <c r="P253" s="3" t="s">
        <v>268</v>
      </c>
      <c r="Q253" s="3" t="s">
        <v>62</v>
      </c>
      <c r="R253" s="3" t="s">
        <v>63</v>
      </c>
      <c r="S253" s="3" t="s">
        <v>64</v>
      </c>
      <c r="T253" s="3" t="s">
        <v>97</v>
      </c>
      <c r="U253" s="3"/>
      <c r="V253" s="3" t="s">
        <v>67</v>
      </c>
      <c r="W253" s="3" t="s">
        <v>68</v>
      </c>
      <c r="X253" s="3" t="s">
        <v>69</v>
      </c>
      <c r="Y253" s="3" t="s">
        <v>2265</v>
      </c>
      <c r="Z253" s="3" t="s">
        <v>240</v>
      </c>
      <c r="AA253" s="3" t="s">
        <v>2245</v>
      </c>
      <c r="AB253" s="3" t="s">
        <v>2246</v>
      </c>
      <c r="AC253" s="3" t="s">
        <v>2266</v>
      </c>
      <c r="AD253" s="3" t="s">
        <v>243</v>
      </c>
      <c r="AE253" s="7" t="str">
        <f>HYPERLINK("https://static.wenjuan.pub/6448a247d0af58d925dffb12/upload_file/670-Q30-IMG_2023050...-438118.jpg?e=1683388971&amp;token=-S3u1w3JrmFKSFNKh6j5JQkPKMGLqf-aPDDdDxY6:3d4XcNiZFj9Y_bCYfwZlleKcItk=","IMG_20230505_162526.jpg")</f>
        <v>IMG_20230505_162526.jpg</v>
      </c>
    </row>
    <row r="254" s="1" customFormat="1" spans="1:31">
      <c r="A254" s="2">
        <v>253</v>
      </c>
      <c r="B254" s="3" t="s">
        <v>2267</v>
      </c>
      <c r="C254" s="3" t="s">
        <v>51</v>
      </c>
      <c r="D254" s="3" t="s">
        <v>2268</v>
      </c>
      <c r="E254" s="3" t="s">
        <v>1921</v>
      </c>
      <c r="F254" s="3" t="s">
        <v>2269</v>
      </c>
      <c r="G254" s="3" t="s">
        <v>2259</v>
      </c>
      <c r="H254" s="3" t="s">
        <v>56</v>
      </c>
      <c r="I254" s="3" t="s">
        <v>57</v>
      </c>
      <c r="J254" s="3" t="s">
        <v>264</v>
      </c>
      <c r="K254" s="3" t="s">
        <v>2100</v>
      </c>
      <c r="L254" s="3" t="s">
        <v>1924</v>
      </c>
      <c r="M254" s="3" t="s">
        <v>2270</v>
      </c>
      <c r="N254" s="3" t="s">
        <v>2271</v>
      </c>
      <c r="O254" s="3" t="s">
        <v>2268</v>
      </c>
      <c r="P254" s="3" t="s">
        <v>1060</v>
      </c>
      <c r="Q254" s="3" t="s">
        <v>62</v>
      </c>
      <c r="R254" s="3" t="s">
        <v>63</v>
      </c>
      <c r="S254" s="3" t="s">
        <v>64</v>
      </c>
      <c r="T254" s="3" t="s">
        <v>97</v>
      </c>
      <c r="U254" s="3"/>
      <c r="V254" s="3" t="s">
        <v>98</v>
      </c>
      <c r="W254" s="3" t="s">
        <v>339</v>
      </c>
      <c r="X254" s="3" t="s">
        <v>69</v>
      </c>
      <c r="Y254" s="3" t="s">
        <v>2258</v>
      </c>
      <c r="Z254" s="3" t="s">
        <v>240</v>
      </c>
      <c r="AA254" s="3" t="s">
        <v>2272</v>
      </c>
      <c r="AB254" s="3" t="s">
        <v>2273</v>
      </c>
      <c r="AC254" s="3" t="s">
        <v>2274</v>
      </c>
      <c r="AD254" s="3" t="s">
        <v>243</v>
      </c>
      <c r="AE254" s="7" t="str">
        <f>HYPERLINK("https://static.wenjuan.pub/6448a247d0af58d925dffb12/upload_file/211-Q30-16832553130...-364897.jpg?e=1683388971&amp;token=-S3u1w3JrmFKSFNKh6j5JQkPKMGLqf-aPDDdDxY6:ginmFJzUiGcZOxsMSvz6trTTH4o=","1683255313095.jpg")</f>
        <v>1683255313095.jpg</v>
      </c>
    </row>
    <row r="255" s="1" customFormat="1" spans="1:31">
      <c r="A255" s="2">
        <v>254</v>
      </c>
      <c r="B255" s="3" t="s">
        <v>2275</v>
      </c>
      <c r="C255" s="3" t="s">
        <v>51</v>
      </c>
      <c r="D255" s="3" t="s">
        <v>2268</v>
      </c>
      <c r="E255" s="3" t="s">
        <v>1921</v>
      </c>
      <c r="F255" s="3" t="s">
        <v>2276</v>
      </c>
      <c r="G255" s="3" t="s">
        <v>2277</v>
      </c>
      <c r="H255" s="3" t="s">
        <v>56</v>
      </c>
      <c r="I255" s="3" t="s">
        <v>57</v>
      </c>
      <c r="J255" s="3" t="s">
        <v>693</v>
      </c>
      <c r="K255" s="3" t="s">
        <v>1324</v>
      </c>
      <c r="L255" s="3" t="s">
        <v>2278</v>
      </c>
      <c r="M255" s="3" t="s">
        <v>491</v>
      </c>
      <c r="N255" s="3" t="s">
        <v>2279</v>
      </c>
      <c r="O255" s="3" t="s">
        <v>2268</v>
      </c>
      <c r="P255" s="3" t="s">
        <v>315</v>
      </c>
      <c r="Q255" s="3" t="s">
        <v>62</v>
      </c>
      <c r="R255" s="3" t="s">
        <v>784</v>
      </c>
      <c r="S255" s="3" t="s">
        <v>64</v>
      </c>
      <c r="T255" s="3" t="s">
        <v>97</v>
      </c>
      <c r="U255" s="3"/>
      <c r="V255" s="3" t="s">
        <v>1927</v>
      </c>
      <c r="W255" s="3" t="s">
        <v>339</v>
      </c>
      <c r="X255" s="3" t="s">
        <v>69</v>
      </c>
      <c r="Y255" s="3" t="s">
        <v>2280</v>
      </c>
      <c r="Z255" s="3" t="s">
        <v>240</v>
      </c>
      <c r="AA255" s="3" t="s">
        <v>2272</v>
      </c>
      <c r="AB255" s="3" t="s">
        <v>2273</v>
      </c>
      <c r="AC255" s="3" t="s">
        <v>2281</v>
      </c>
      <c r="AD255" s="3" t="s">
        <v>243</v>
      </c>
      <c r="AE255" s="7" t="str">
        <f>HYPERLINK("https://static.wenjuan.pub/6448a247d0af58d925dffb12/upload_file/244-Q30-16832559439...-951647.jpg?e=1683388971&amp;token=-S3u1w3JrmFKSFNKh6j5JQkPKMGLqf-aPDDdDxY6:QG1uxNx4CssjywIEgaSNZivc39w=","1683255943955.jpg")</f>
        <v>1683255943955.jpg</v>
      </c>
    </row>
    <row r="256" s="1" customFormat="1" spans="1:31">
      <c r="A256" s="2">
        <v>255</v>
      </c>
      <c r="B256" s="3" t="s">
        <v>2282</v>
      </c>
      <c r="C256" s="3" t="s">
        <v>51</v>
      </c>
      <c r="D256" s="3" t="s">
        <v>2268</v>
      </c>
      <c r="E256" s="3" t="s">
        <v>1921</v>
      </c>
      <c r="F256" s="3" t="s">
        <v>2283</v>
      </c>
      <c r="G256" s="3" t="s">
        <v>2284</v>
      </c>
      <c r="H256" s="3" t="s">
        <v>56</v>
      </c>
      <c r="I256" s="3" t="s">
        <v>57</v>
      </c>
      <c r="J256" s="3" t="s">
        <v>2285</v>
      </c>
      <c r="K256" s="3" t="s">
        <v>1958</v>
      </c>
      <c r="L256" s="3" t="s">
        <v>2286</v>
      </c>
      <c r="M256" s="3" t="s">
        <v>122</v>
      </c>
      <c r="N256" s="3" t="s">
        <v>2287</v>
      </c>
      <c r="O256" s="3" t="s">
        <v>2268</v>
      </c>
      <c r="P256" s="3" t="s">
        <v>83</v>
      </c>
      <c r="Q256" s="3" t="s">
        <v>62</v>
      </c>
      <c r="R256" s="3" t="s">
        <v>1614</v>
      </c>
      <c r="S256" s="3" t="s">
        <v>64</v>
      </c>
      <c r="T256" s="3" t="s">
        <v>97</v>
      </c>
      <c r="U256" s="3"/>
      <c r="V256" s="3" t="s">
        <v>210</v>
      </c>
      <c r="W256" s="3" t="s">
        <v>68</v>
      </c>
      <c r="X256" s="3" t="s">
        <v>69</v>
      </c>
      <c r="Y256" s="3" t="s">
        <v>2288</v>
      </c>
      <c r="Z256" s="3" t="s">
        <v>240</v>
      </c>
      <c r="AA256" s="3" t="s">
        <v>2272</v>
      </c>
      <c r="AB256" s="3" t="s">
        <v>2273</v>
      </c>
      <c r="AC256" s="3" t="s">
        <v>2289</v>
      </c>
      <c r="AD256" s="3" t="s">
        <v>243</v>
      </c>
      <c r="AE256" s="7" t="str">
        <f>HYPERLINK("https://static.wenjuan.pub/6448a247d0af58d925dffb12/upload_file/313-Q30-16832578288...-992347.jpg?e=1683388971&amp;token=-S3u1w3JrmFKSFNKh6j5JQkPKMGLqf-aPDDdDxY6:UhSj3cDCPefppJmSCRdwsLtcrBI=","1683257828896.jpg")</f>
        <v>1683257828896.jpg</v>
      </c>
    </row>
    <row r="257" s="1" customFormat="1" spans="1:31">
      <c r="A257" s="2">
        <v>256</v>
      </c>
      <c r="B257" s="3" t="s">
        <v>2290</v>
      </c>
      <c r="C257" s="3" t="s">
        <v>51</v>
      </c>
      <c r="D257" s="3" t="s">
        <v>2268</v>
      </c>
      <c r="E257" s="3" t="s">
        <v>1921</v>
      </c>
      <c r="F257" s="3" t="s">
        <v>2291</v>
      </c>
      <c r="G257" s="3" t="s">
        <v>2292</v>
      </c>
      <c r="H257" s="3" t="s">
        <v>56</v>
      </c>
      <c r="I257" s="3" t="s">
        <v>57</v>
      </c>
      <c r="J257" s="3" t="s">
        <v>264</v>
      </c>
      <c r="K257" s="3" t="s">
        <v>232</v>
      </c>
      <c r="L257" s="3" t="s">
        <v>1924</v>
      </c>
      <c r="M257" s="3" t="s">
        <v>234</v>
      </c>
      <c r="N257" s="3" t="s">
        <v>2293</v>
      </c>
      <c r="O257" s="3" t="s">
        <v>2268</v>
      </c>
      <c r="P257" s="3" t="s">
        <v>292</v>
      </c>
      <c r="Q257" s="3" t="s">
        <v>62</v>
      </c>
      <c r="R257" s="3" t="s">
        <v>63</v>
      </c>
      <c r="S257" s="3" t="s">
        <v>64</v>
      </c>
      <c r="T257" s="3" t="s">
        <v>65</v>
      </c>
      <c r="U257" s="3" t="s">
        <v>2294</v>
      </c>
      <c r="V257" s="3" t="s">
        <v>1927</v>
      </c>
      <c r="W257" s="3" t="s">
        <v>68</v>
      </c>
      <c r="X257" s="3" t="s">
        <v>69</v>
      </c>
      <c r="Y257" s="3" t="s">
        <v>2295</v>
      </c>
      <c r="Z257" s="3" t="s">
        <v>240</v>
      </c>
      <c r="AA257" s="3" t="s">
        <v>2272</v>
      </c>
      <c r="AB257" s="3" t="s">
        <v>2273</v>
      </c>
      <c r="AC257" s="3" t="s">
        <v>2296</v>
      </c>
      <c r="AD257" s="3" t="s">
        <v>243</v>
      </c>
      <c r="AE257" s="7" t="str">
        <f>HYPERLINK("https://static.wenjuan.pub/6448a247d0af58d925dffb12/upload_file/585-Q30-16832708160...-604250.jpg?e=1683388971&amp;token=-S3u1w3JrmFKSFNKh6j5JQkPKMGLqf-aPDDdDxY6:xK4sDYH3SnnrencpKC2rPRE_c8Q=","1683270816001.jpg")</f>
        <v>1683270816001.jpg</v>
      </c>
    </row>
    <row r="258" s="1" customFormat="1" spans="1:31">
      <c r="A258" s="2">
        <v>257</v>
      </c>
      <c r="B258" s="3" t="s">
        <v>2297</v>
      </c>
      <c r="C258" s="3" t="s">
        <v>51</v>
      </c>
      <c r="D258" s="3" t="s">
        <v>2298</v>
      </c>
      <c r="E258" s="3" t="s">
        <v>1921</v>
      </c>
      <c r="F258" s="3" t="s">
        <v>2299</v>
      </c>
      <c r="G258" s="3" t="s">
        <v>2300</v>
      </c>
      <c r="H258" s="3" t="s">
        <v>56</v>
      </c>
      <c r="I258" s="3" t="s">
        <v>57</v>
      </c>
      <c r="J258" s="3" t="s">
        <v>231</v>
      </c>
      <c r="K258" s="3" t="s">
        <v>232</v>
      </c>
      <c r="L258" s="3" t="s">
        <v>1924</v>
      </c>
      <c r="M258" s="3" t="s">
        <v>81</v>
      </c>
      <c r="N258" s="3" t="s">
        <v>2301</v>
      </c>
      <c r="O258" s="3" t="s">
        <v>2298</v>
      </c>
      <c r="P258" s="3" t="s">
        <v>83</v>
      </c>
      <c r="Q258" s="3" t="s">
        <v>62</v>
      </c>
      <c r="R258" s="3" t="s">
        <v>63</v>
      </c>
      <c r="S258" s="3" t="s">
        <v>64</v>
      </c>
      <c r="T258" s="3" t="s">
        <v>2302</v>
      </c>
      <c r="U258" s="3"/>
      <c r="V258" s="3" t="s">
        <v>351</v>
      </c>
      <c r="W258" s="3" t="s">
        <v>68</v>
      </c>
      <c r="X258" s="3" t="s">
        <v>69</v>
      </c>
      <c r="Y258" s="3" t="s">
        <v>2303</v>
      </c>
      <c r="Z258" s="3" t="s">
        <v>240</v>
      </c>
      <c r="AA258" s="3" t="s">
        <v>2304</v>
      </c>
      <c r="AB258" s="3" t="s">
        <v>2305</v>
      </c>
      <c r="AC258" s="3" t="s">
        <v>2306</v>
      </c>
      <c r="AD258" s="3" t="s">
        <v>243</v>
      </c>
      <c r="AE258" s="7" t="str">
        <f>HYPERLINK("https://static.wenjuan.pub/6448a247d0af58d925dffb12/upload_file/36-Q30-16832487006...-474377.jpg?e=1683388971&amp;token=-S3u1w3JrmFKSFNKh6j5JQkPKMGLqf-aPDDdDxY6:mw-GeZYTW4dx2oaM7rChQ_zRR48=","1683248700646.jpg")</f>
        <v>1683248700646.jpg</v>
      </c>
    </row>
    <row r="259" s="1" customFormat="1" spans="1:31">
      <c r="A259" s="2">
        <v>258</v>
      </c>
      <c r="B259" s="3" t="s">
        <v>2307</v>
      </c>
      <c r="C259" s="3" t="s">
        <v>51</v>
      </c>
      <c r="D259" s="3" t="s">
        <v>2298</v>
      </c>
      <c r="E259" s="3" t="s">
        <v>1921</v>
      </c>
      <c r="F259" s="3" t="s">
        <v>2308</v>
      </c>
      <c r="G259" s="3" t="s">
        <v>2309</v>
      </c>
      <c r="H259" s="3" t="s">
        <v>56</v>
      </c>
      <c r="I259" s="3" t="s">
        <v>57</v>
      </c>
      <c r="J259" s="3" t="s">
        <v>16</v>
      </c>
      <c r="K259" s="3" t="s">
        <v>232</v>
      </c>
      <c r="L259" s="3" t="s">
        <v>1944</v>
      </c>
      <c r="M259" s="3" t="s">
        <v>59</v>
      </c>
      <c r="N259" s="3" t="s">
        <v>2310</v>
      </c>
      <c r="O259" s="3" t="s">
        <v>2298</v>
      </c>
      <c r="P259" s="3" t="s">
        <v>2311</v>
      </c>
      <c r="Q259" s="3" t="s">
        <v>62</v>
      </c>
      <c r="R259" s="3" t="s">
        <v>63</v>
      </c>
      <c r="S259" s="3" t="s">
        <v>64</v>
      </c>
      <c r="T259" s="3" t="s">
        <v>97</v>
      </c>
      <c r="U259" s="3"/>
      <c r="V259" s="3" t="s">
        <v>98</v>
      </c>
      <c r="W259" s="3" t="s">
        <v>99</v>
      </c>
      <c r="X259" s="3" t="s">
        <v>69</v>
      </c>
      <c r="Y259" s="3" t="s">
        <v>2312</v>
      </c>
      <c r="Z259" s="3" t="s">
        <v>240</v>
      </c>
      <c r="AA259" s="3" t="s">
        <v>2304</v>
      </c>
      <c r="AB259" s="3" t="s">
        <v>2305</v>
      </c>
      <c r="AC259" s="3" t="s">
        <v>2313</v>
      </c>
      <c r="AD259" s="3" t="s">
        <v>243</v>
      </c>
      <c r="AE259" s="7" t="str">
        <f>HYPERLINK("https://static.wenjuan.pub/6448a247d0af58d925dffb12/upload_file/119-Q30-16832516354...-971804.jpg?e=1683388971&amp;token=-S3u1w3JrmFKSFNKh6j5JQkPKMGLqf-aPDDdDxY6:ExivfYPqbywLmV4wXPe5S82zSJQ=","1683251635405.jpg")</f>
        <v>1683251635405.jpg</v>
      </c>
    </row>
    <row r="260" s="1" customFormat="1" spans="1:31">
      <c r="A260" s="2">
        <v>259</v>
      </c>
      <c r="B260" s="3" t="s">
        <v>2314</v>
      </c>
      <c r="C260" s="3" t="s">
        <v>51</v>
      </c>
      <c r="D260" s="3" t="s">
        <v>2298</v>
      </c>
      <c r="E260" s="3" t="s">
        <v>1927</v>
      </c>
      <c r="F260" s="3" t="s">
        <v>2315</v>
      </c>
      <c r="G260" s="3" t="s">
        <v>2316</v>
      </c>
      <c r="H260" s="3" t="s">
        <v>78</v>
      </c>
      <c r="I260" s="3" t="s">
        <v>57</v>
      </c>
      <c r="J260" s="3" t="s">
        <v>2317</v>
      </c>
      <c r="K260" s="3" t="s">
        <v>220</v>
      </c>
      <c r="L260" s="3" t="s">
        <v>95</v>
      </c>
      <c r="M260" s="3" t="s">
        <v>81</v>
      </c>
      <c r="N260" s="3" t="s">
        <v>2318</v>
      </c>
      <c r="O260" s="3" t="s">
        <v>2298</v>
      </c>
      <c r="P260" s="3" t="s">
        <v>722</v>
      </c>
      <c r="Q260" s="3" t="s">
        <v>62</v>
      </c>
      <c r="R260" s="3" t="s">
        <v>63</v>
      </c>
      <c r="S260" s="3" t="s">
        <v>64</v>
      </c>
      <c r="T260" s="3" t="s">
        <v>2319</v>
      </c>
      <c r="U260" s="3"/>
      <c r="V260" s="3" t="s">
        <v>2006</v>
      </c>
      <c r="W260" s="3" t="s">
        <v>68</v>
      </c>
      <c r="X260" s="3" t="s">
        <v>69</v>
      </c>
      <c r="Y260" s="3" t="s">
        <v>2320</v>
      </c>
      <c r="Z260" s="3" t="s">
        <v>240</v>
      </c>
      <c r="AA260" s="3" t="s">
        <v>2304</v>
      </c>
      <c r="AB260" s="3" t="s">
        <v>2305</v>
      </c>
      <c r="AC260" s="3" t="s">
        <v>2321</v>
      </c>
      <c r="AD260" s="3" t="s">
        <v>243</v>
      </c>
      <c r="AE260" s="7" t="str">
        <f>HYPERLINK("https://static.wenjuan.pub/6448a247d0af58d925dffb12/upload_file/163-Q30-image-721986.jpg?e=1683388971&amp;token=-S3u1w3JrmFKSFNKh6j5JQkPKMGLqf-aPDDdDxY6:9-zhT66kA8-GXNhcM-O4fRr9zfU=","image.jpg")</f>
        <v>image.jpg</v>
      </c>
    </row>
    <row r="261" s="1" customFormat="1" spans="1:31">
      <c r="A261" s="2">
        <v>260</v>
      </c>
      <c r="B261" s="3" t="s">
        <v>2322</v>
      </c>
      <c r="C261" s="3" t="s">
        <v>51</v>
      </c>
      <c r="D261" s="3" t="s">
        <v>2298</v>
      </c>
      <c r="E261" s="3" t="s">
        <v>1921</v>
      </c>
      <c r="F261" s="3" t="s">
        <v>2323</v>
      </c>
      <c r="G261" s="3" t="s">
        <v>2324</v>
      </c>
      <c r="H261" s="3" t="s">
        <v>56</v>
      </c>
      <c r="I261" s="3" t="s">
        <v>57</v>
      </c>
      <c r="J261" s="3" t="s">
        <v>264</v>
      </c>
      <c r="K261" s="3" t="s">
        <v>2325</v>
      </c>
      <c r="L261" s="3" t="s">
        <v>1924</v>
      </c>
      <c r="M261" s="3" t="s">
        <v>683</v>
      </c>
      <c r="N261" s="3" t="s">
        <v>264</v>
      </c>
      <c r="O261" s="3" t="s">
        <v>2298</v>
      </c>
      <c r="P261" s="3" t="s">
        <v>2326</v>
      </c>
      <c r="Q261" s="3" t="s">
        <v>62</v>
      </c>
      <c r="R261" s="3" t="s">
        <v>63</v>
      </c>
      <c r="S261" s="3" t="s">
        <v>64</v>
      </c>
      <c r="T261" s="3" t="s">
        <v>2327</v>
      </c>
      <c r="U261" s="3"/>
      <c r="V261" s="3" t="s">
        <v>67</v>
      </c>
      <c r="W261" s="3" t="s">
        <v>68</v>
      </c>
      <c r="X261" s="3" t="s">
        <v>69</v>
      </c>
      <c r="Y261" s="3" t="s">
        <v>2328</v>
      </c>
      <c r="Z261" s="3" t="s">
        <v>240</v>
      </c>
      <c r="AA261" s="3" t="s">
        <v>2304</v>
      </c>
      <c r="AB261" s="3" t="s">
        <v>2305</v>
      </c>
      <c r="AC261" s="3" t="s">
        <v>2329</v>
      </c>
      <c r="AD261" s="3" t="s">
        <v>243</v>
      </c>
      <c r="AE261" s="7" t="str">
        <f>HYPERLINK("https://static.wenjuan.pub/6448a247d0af58d925dffb12/upload_file/388-Q30-16832599008...-551614.jpg?e=1683388971&amp;token=-S3u1w3JrmFKSFNKh6j5JQkPKMGLqf-aPDDdDxY6:tHX0xe5hsdaaGYxvXQxUL0ToyZw=","1683259900858.jpg")</f>
        <v>1683259900858.jpg</v>
      </c>
    </row>
    <row r="262" s="1" customFormat="1" spans="1:31">
      <c r="A262" s="2">
        <v>261</v>
      </c>
      <c r="B262" s="3" t="s">
        <v>2330</v>
      </c>
      <c r="C262" s="3" t="s">
        <v>51</v>
      </c>
      <c r="D262" s="3" t="s">
        <v>2298</v>
      </c>
      <c r="E262" s="3" t="s">
        <v>1921</v>
      </c>
      <c r="F262" s="3" t="s">
        <v>2331</v>
      </c>
      <c r="G262" s="3" t="s">
        <v>2332</v>
      </c>
      <c r="H262" s="3" t="s">
        <v>56</v>
      </c>
      <c r="I262" s="3" t="s">
        <v>57</v>
      </c>
      <c r="J262" s="3" t="s">
        <v>702</v>
      </c>
      <c r="K262" s="3" t="s">
        <v>220</v>
      </c>
      <c r="L262" s="3" t="s">
        <v>1924</v>
      </c>
      <c r="M262" s="3" t="s">
        <v>2333</v>
      </c>
      <c r="N262" s="3" t="s">
        <v>2333</v>
      </c>
      <c r="O262" s="3" t="s">
        <v>2298</v>
      </c>
      <c r="P262" s="3" t="s">
        <v>1801</v>
      </c>
      <c r="Q262" s="3" t="s">
        <v>62</v>
      </c>
      <c r="R262" s="3" t="s">
        <v>1172</v>
      </c>
      <c r="S262" s="3" t="s">
        <v>64</v>
      </c>
      <c r="T262" s="3" t="s">
        <v>65</v>
      </c>
      <c r="U262" s="3" t="s">
        <v>2334</v>
      </c>
      <c r="V262" s="3" t="s">
        <v>240</v>
      </c>
      <c r="W262" s="3" t="s">
        <v>68</v>
      </c>
      <c r="X262" s="3" t="s">
        <v>69</v>
      </c>
      <c r="Y262" s="3" t="s">
        <v>2335</v>
      </c>
      <c r="Z262" s="3" t="s">
        <v>240</v>
      </c>
      <c r="AA262" s="3" t="s">
        <v>2304</v>
      </c>
      <c r="AB262" s="3" t="s">
        <v>2305</v>
      </c>
      <c r="AC262" s="3" t="s">
        <v>2336</v>
      </c>
      <c r="AD262" s="3" t="s">
        <v>243</v>
      </c>
      <c r="AE262" s="7" t="str">
        <f>HYPERLINK("https://static.wenjuan.pub/6448a247d0af58d925dffb12/upload_file/414-Q30-image-448153.jpg?e=1683388971&amp;token=-S3u1w3JrmFKSFNKh6j5JQkPKMGLqf-aPDDdDxY6:AmHD07EG1uUaN3EndwuVZp3WiGA=","image.jpg")</f>
        <v>image.jpg</v>
      </c>
    </row>
    <row r="263" s="1" customFormat="1" spans="1:31">
      <c r="A263" s="2">
        <v>262</v>
      </c>
      <c r="B263" s="3" t="s">
        <v>2337</v>
      </c>
      <c r="C263" s="3" t="s">
        <v>51</v>
      </c>
      <c r="D263" s="3" t="s">
        <v>227</v>
      </c>
      <c r="E263" s="3" t="s">
        <v>1921</v>
      </c>
      <c r="F263" s="3" t="s">
        <v>2338</v>
      </c>
      <c r="G263" s="3" t="s">
        <v>2339</v>
      </c>
      <c r="H263" s="3" t="s">
        <v>56</v>
      </c>
      <c r="I263" s="3" t="s">
        <v>57</v>
      </c>
      <c r="J263" s="3" t="s">
        <v>219</v>
      </c>
      <c r="K263" s="3" t="s">
        <v>232</v>
      </c>
      <c r="L263" s="3" t="s">
        <v>1924</v>
      </c>
      <c r="M263" s="3" t="s">
        <v>2340</v>
      </c>
      <c r="N263" s="3" t="s">
        <v>2341</v>
      </c>
      <c r="O263" s="3" t="s">
        <v>227</v>
      </c>
      <c r="P263" s="3" t="s">
        <v>2342</v>
      </c>
      <c r="Q263" s="3" t="s">
        <v>62</v>
      </c>
      <c r="R263" s="3" t="s">
        <v>2343</v>
      </c>
      <c r="S263" s="3" t="s">
        <v>64</v>
      </c>
      <c r="T263" s="3" t="s">
        <v>65</v>
      </c>
      <c r="U263" s="3"/>
      <c r="V263" s="3" t="s">
        <v>1927</v>
      </c>
      <c r="W263" s="3" t="s">
        <v>68</v>
      </c>
      <c r="X263" s="3" t="s">
        <v>69</v>
      </c>
      <c r="Y263" s="3" t="s">
        <v>2339</v>
      </c>
      <c r="Z263" s="3" t="s">
        <v>240</v>
      </c>
      <c r="AA263" s="3" t="s">
        <v>2344</v>
      </c>
      <c r="AB263" s="3" t="s">
        <v>2345</v>
      </c>
      <c r="AC263" s="3" t="s">
        <v>2346</v>
      </c>
      <c r="AD263" s="3" t="s">
        <v>243</v>
      </c>
      <c r="AE263" s="7" t="str">
        <f>HYPERLINK("https://static.wenjuan.pub/6448a247d0af58d925dffb12/upload_file/615-Q30-16832721008...-593412.jpg?e=1683388971&amp;token=-S3u1w3JrmFKSFNKh6j5JQkPKMGLqf-aPDDdDxY6:u79XM6A_zjmBJLrO7LgUZC5rXt4=","1683272100829.jpg")</f>
        <v>1683272100829.jpg</v>
      </c>
    </row>
    <row r="264" s="1" customFormat="1" spans="1:31">
      <c r="A264" s="2">
        <v>263</v>
      </c>
      <c r="B264" s="3" t="s">
        <v>2347</v>
      </c>
      <c r="C264" s="3" t="s">
        <v>51</v>
      </c>
      <c r="D264" s="3" t="s">
        <v>227</v>
      </c>
      <c r="E264" s="3" t="s">
        <v>1921</v>
      </c>
      <c r="F264" s="3" t="s">
        <v>2348</v>
      </c>
      <c r="G264" s="3" t="s">
        <v>2349</v>
      </c>
      <c r="H264" s="3" t="s">
        <v>78</v>
      </c>
      <c r="I264" s="3" t="s">
        <v>57</v>
      </c>
      <c r="J264" s="3" t="s">
        <v>2350</v>
      </c>
      <c r="K264" s="3" t="s">
        <v>232</v>
      </c>
      <c r="L264" s="3" t="s">
        <v>1924</v>
      </c>
      <c r="M264" s="3" t="s">
        <v>81</v>
      </c>
      <c r="N264" s="3" t="s">
        <v>2351</v>
      </c>
      <c r="O264" s="3" t="s">
        <v>227</v>
      </c>
      <c r="P264" s="3" t="s">
        <v>722</v>
      </c>
      <c r="Q264" s="3" t="s">
        <v>62</v>
      </c>
      <c r="R264" s="3" t="s">
        <v>63</v>
      </c>
      <c r="S264" s="3" t="s">
        <v>64</v>
      </c>
      <c r="T264" s="3" t="s">
        <v>2352</v>
      </c>
      <c r="U264" s="3"/>
      <c r="V264" s="3" t="s">
        <v>98</v>
      </c>
      <c r="W264" s="3" t="s">
        <v>68</v>
      </c>
      <c r="X264" s="3" t="s">
        <v>69</v>
      </c>
      <c r="Y264" s="3" t="s">
        <v>2353</v>
      </c>
      <c r="Z264" s="3" t="s">
        <v>240</v>
      </c>
      <c r="AA264" s="3" t="s">
        <v>2344</v>
      </c>
      <c r="AB264" s="3" t="s">
        <v>2345</v>
      </c>
      <c r="AC264" s="3" t="s">
        <v>2354</v>
      </c>
      <c r="AD264" s="3" t="s">
        <v>243</v>
      </c>
      <c r="AE264" s="7" t="str">
        <f>HYPERLINK("https://static.wenjuan.pub/6448a247d0af58d925dffb12/upload_file/30-Q30-16832484116...-252716.jpg?e=1683388971&amp;token=-S3u1w3JrmFKSFNKh6j5JQkPKMGLqf-aPDDdDxY6:E8sfuyV3R-mJwbp5QLDLWulxlOk=","1683248411666.jpg")</f>
        <v>1683248411666.jpg</v>
      </c>
    </row>
    <row r="265" s="1" customFormat="1" spans="1:31">
      <c r="A265" s="2">
        <v>264</v>
      </c>
      <c r="B265" s="3" t="s">
        <v>2355</v>
      </c>
      <c r="C265" s="3" t="s">
        <v>51</v>
      </c>
      <c r="D265" s="3" t="s">
        <v>227</v>
      </c>
      <c r="E265" s="3" t="s">
        <v>1921</v>
      </c>
      <c r="F265" s="3" t="s">
        <v>2356</v>
      </c>
      <c r="G265" s="3" t="s">
        <v>2357</v>
      </c>
      <c r="H265" s="3" t="s">
        <v>56</v>
      </c>
      <c r="I265" s="3" t="s">
        <v>57</v>
      </c>
      <c r="J265" s="3" t="s">
        <v>817</v>
      </c>
      <c r="K265" s="3" t="s">
        <v>232</v>
      </c>
      <c r="L265" s="3" t="s">
        <v>1924</v>
      </c>
      <c r="M265" s="3" t="s">
        <v>59</v>
      </c>
      <c r="N265" s="3" t="s">
        <v>2358</v>
      </c>
      <c r="O265" s="3" t="s">
        <v>227</v>
      </c>
      <c r="P265" s="3" t="s">
        <v>83</v>
      </c>
      <c r="Q265" s="3" t="s">
        <v>62</v>
      </c>
      <c r="R265" s="3" t="s">
        <v>2052</v>
      </c>
      <c r="S265" s="3" t="s">
        <v>64</v>
      </c>
      <c r="T265" s="3" t="s">
        <v>65</v>
      </c>
      <c r="U265" s="3" t="s">
        <v>2359</v>
      </c>
      <c r="V265" s="3" t="s">
        <v>240</v>
      </c>
      <c r="W265" s="3" t="s">
        <v>68</v>
      </c>
      <c r="X265" s="3" t="s">
        <v>69</v>
      </c>
      <c r="Y265" s="3" t="s">
        <v>2360</v>
      </c>
      <c r="Z265" s="3" t="s">
        <v>240</v>
      </c>
      <c r="AA265" s="3" t="s">
        <v>2344</v>
      </c>
      <c r="AB265" s="3" t="s">
        <v>2345</v>
      </c>
      <c r="AC265" s="3" t="s">
        <v>2361</v>
      </c>
      <c r="AD265" s="3" t="s">
        <v>243</v>
      </c>
      <c r="AE265" s="7" t="str">
        <f>HYPERLINK("https://static.wenjuan.pub/6448a247d0af58d925dffb12/upload_file/37-Q30-16832485630...-496642.jpg?e=1683388971&amp;token=-S3u1w3JrmFKSFNKh6j5JQkPKMGLqf-aPDDdDxY6:fme_ZAbT3QWM989GYw7NOhCBTBo=","1683248563011.jpg")</f>
        <v>1683248563011.jpg</v>
      </c>
    </row>
    <row r="266" s="1" customFormat="1" spans="1:31">
      <c r="A266" s="2">
        <v>265</v>
      </c>
      <c r="B266" s="3" t="s">
        <v>2362</v>
      </c>
      <c r="C266" s="3" t="s">
        <v>51</v>
      </c>
      <c r="D266" s="3" t="s">
        <v>227</v>
      </c>
      <c r="E266" s="3" t="s">
        <v>1921</v>
      </c>
      <c r="F266" s="3" t="s">
        <v>2363</v>
      </c>
      <c r="G266" s="3" t="s">
        <v>2364</v>
      </c>
      <c r="H266" s="3" t="s">
        <v>56</v>
      </c>
      <c r="I266" s="3" t="s">
        <v>57</v>
      </c>
      <c r="J266" s="3" t="s">
        <v>2365</v>
      </c>
      <c r="K266" s="3" t="s">
        <v>1958</v>
      </c>
      <c r="L266" s="3" t="s">
        <v>1924</v>
      </c>
      <c r="M266" s="3" t="s">
        <v>81</v>
      </c>
      <c r="N266" s="3" t="s">
        <v>2366</v>
      </c>
      <c r="O266" s="3" t="s">
        <v>227</v>
      </c>
      <c r="P266" s="3" t="s">
        <v>2367</v>
      </c>
      <c r="Q266" s="3" t="s">
        <v>62</v>
      </c>
      <c r="R266" s="3" t="s">
        <v>63</v>
      </c>
      <c r="S266" s="3" t="s">
        <v>64</v>
      </c>
      <c r="T266" s="3" t="s">
        <v>97</v>
      </c>
      <c r="U266" s="3"/>
      <c r="V266" s="3" t="s">
        <v>210</v>
      </c>
      <c r="W266" s="3" t="s">
        <v>68</v>
      </c>
      <c r="X266" s="3" t="s">
        <v>69</v>
      </c>
      <c r="Y266" s="3" t="s">
        <v>2368</v>
      </c>
      <c r="Z266" s="3" t="s">
        <v>240</v>
      </c>
      <c r="AA266" s="3" t="s">
        <v>2344</v>
      </c>
      <c r="AB266" s="3" t="s">
        <v>2345</v>
      </c>
      <c r="AC266" s="3" t="s">
        <v>2369</v>
      </c>
      <c r="AD266" s="3" t="s">
        <v>243</v>
      </c>
      <c r="AE266" s="7" t="str">
        <f>HYPERLINK("https://static.wenjuan.pub/6448a247d0af58d925dffb12/upload_file/55-Q30-16832492654...-591662.jpg?e=1683388971&amp;token=-S3u1w3JrmFKSFNKh6j5JQkPKMGLqf-aPDDdDxY6:ogDKRtIpq3ztgacp1ndne-0UGLM=","1683249265433.jpg")</f>
        <v>1683249265433.jpg</v>
      </c>
    </row>
    <row r="267" s="1" customFormat="1" spans="1:31">
      <c r="A267" s="2">
        <v>266</v>
      </c>
      <c r="B267" s="3" t="s">
        <v>2370</v>
      </c>
      <c r="C267" s="3" t="s">
        <v>51</v>
      </c>
      <c r="D267" s="3" t="s">
        <v>227</v>
      </c>
      <c r="E267" s="3" t="s">
        <v>1921</v>
      </c>
      <c r="F267" s="3" t="s">
        <v>2371</v>
      </c>
      <c r="G267" s="3" t="s">
        <v>2372</v>
      </c>
      <c r="H267" s="3" t="s">
        <v>56</v>
      </c>
      <c r="I267" s="3" t="s">
        <v>57</v>
      </c>
      <c r="J267" s="3" t="s">
        <v>1982</v>
      </c>
      <c r="K267" s="3" t="s">
        <v>232</v>
      </c>
      <c r="L267" s="3" t="s">
        <v>1924</v>
      </c>
      <c r="M267" s="3" t="s">
        <v>81</v>
      </c>
      <c r="N267" s="3" t="s">
        <v>2373</v>
      </c>
      <c r="O267" s="3" t="s">
        <v>227</v>
      </c>
      <c r="P267" s="3" t="s">
        <v>2374</v>
      </c>
      <c r="Q267" s="3" t="s">
        <v>62</v>
      </c>
      <c r="R267" s="3" t="s">
        <v>63</v>
      </c>
      <c r="S267" s="3" t="s">
        <v>64</v>
      </c>
      <c r="T267" s="3" t="s">
        <v>97</v>
      </c>
      <c r="U267" s="3" t="s">
        <v>2375</v>
      </c>
      <c r="V267" s="3" t="s">
        <v>98</v>
      </c>
      <c r="W267" s="3" t="s">
        <v>68</v>
      </c>
      <c r="X267" s="3" t="s">
        <v>69</v>
      </c>
      <c r="Y267" s="3" t="s">
        <v>2376</v>
      </c>
      <c r="Z267" s="3" t="s">
        <v>240</v>
      </c>
      <c r="AA267" s="3" t="s">
        <v>2344</v>
      </c>
      <c r="AB267" s="3" t="s">
        <v>2345</v>
      </c>
      <c r="AC267" s="3" t="s">
        <v>2377</v>
      </c>
      <c r="AD267" s="3" t="s">
        <v>243</v>
      </c>
      <c r="AE267" s="7" t="str">
        <f>HYPERLINK("https://static.wenjuan.pub/6448a247d0af58d925dffb12/upload_file/110-Q30-image-766577.jpg?e=1683388971&amp;token=-S3u1w3JrmFKSFNKh6j5JQkPKMGLqf-aPDDdDxY6:d8C0-VdwihZs-9l3bZy8ZkhZIQg=","image.jpg")</f>
        <v>image.jpg</v>
      </c>
    </row>
    <row r="268" s="1" customFormat="1" spans="1:31">
      <c r="A268" s="2">
        <v>267</v>
      </c>
      <c r="B268" s="3" t="s">
        <v>2378</v>
      </c>
      <c r="C268" s="3" t="s">
        <v>51</v>
      </c>
      <c r="D268" s="3" t="s">
        <v>227</v>
      </c>
      <c r="E268" s="3" t="s">
        <v>1921</v>
      </c>
      <c r="F268" s="3" t="s">
        <v>2379</v>
      </c>
      <c r="G268" s="3" t="s">
        <v>2380</v>
      </c>
      <c r="H268" s="3" t="s">
        <v>56</v>
      </c>
      <c r="I268" s="3" t="s">
        <v>57</v>
      </c>
      <c r="J268" s="3" t="s">
        <v>675</v>
      </c>
      <c r="K268" s="3" t="s">
        <v>232</v>
      </c>
      <c r="L268" s="3" t="s">
        <v>1924</v>
      </c>
      <c r="M268" s="3" t="s">
        <v>81</v>
      </c>
      <c r="N268" s="3" t="s">
        <v>2381</v>
      </c>
      <c r="O268" s="3" t="s">
        <v>227</v>
      </c>
      <c r="P268" s="3" t="s">
        <v>361</v>
      </c>
      <c r="Q268" s="3" t="s">
        <v>62</v>
      </c>
      <c r="R268" s="3" t="s">
        <v>558</v>
      </c>
      <c r="S268" s="3" t="s">
        <v>64</v>
      </c>
      <c r="T268" s="3" t="s">
        <v>97</v>
      </c>
      <c r="U268" s="3"/>
      <c r="V268" s="3" t="s">
        <v>2006</v>
      </c>
      <c r="W268" s="3" t="s">
        <v>68</v>
      </c>
      <c r="X268" s="3" t="s">
        <v>69</v>
      </c>
      <c r="Y268" s="3" t="s">
        <v>2382</v>
      </c>
      <c r="Z268" s="3" t="s">
        <v>240</v>
      </c>
      <c r="AA268" s="3" t="s">
        <v>2344</v>
      </c>
      <c r="AB268" s="3" t="s">
        <v>2345</v>
      </c>
      <c r="AC268" s="3" t="s">
        <v>2383</v>
      </c>
      <c r="AD268" s="3" t="s">
        <v>243</v>
      </c>
      <c r="AE268" s="7" t="str">
        <f>HYPERLINK("https://static.wenjuan.pub/6448a247d0af58d925dffb12/upload_file/102-Q30-16832511908...-941936.jpg?e=1683388971&amp;token=-S3u1w3JrmFKSFNKh6j5JQkPKMGLqf-aPDDdDxY6:eUJKigf4544goR0iAiYDPu1MyyY=","1683251190858.jpg")</f>
        <v>1683251190858.jpg</v>
      </c>
    </row>
    <row r="269" s="1" customFormat="1" spans="1:31">
      <c r="A269" s="2">
        <v>268</v>
      </c>
      <c r="B269" s="3" t="s">
        <v>2384</v>
      </c>
      <c r="C269" s="3" t="s">
        <v>51</v>
      </c>
      <c r="D269" s="3" t="s">
        <v>227</v>
      </c>
      <c r="E269" s="3" t="s">
        <v>1921</v>
      </c>
      <c r="F269" s="3" t="s">
        <v>2385</v>
      </c>
      <c r="G269" s="3" t="s">
        <v>2386</v>
      </c>
      <c r="H269" s="3" t="s">
        <v>56</v>
      </c>
      <c r="I269" s="3" t="s">
        <v>57</v>
      </c>
      <c r="J269" s="3" t="s">
        <v>2041</v>
      </c>
      <c r="K269" s="3" t="s">
        <v>220</v>
      </c>
      <c r="L269" s="3" t="s">
        <v>95</v>
      </c>
      <c r="M269" s="3" t="s">
        <v>81</v>
      </c>
      <c r="N269" s="3" t="s">
        <v>2387</v>
      </c>
      <c r="O269" s="3" t="s">
        <v>227</v>
      </c>
      <c r="P269" s="3" t="s">
        <v>292</v>
      </c>
      <c r="Q269" s="3" t="s">
        <v>62</v>
      </c>
      <c r="R269" s="3" t="s">
        <v>63</v>
      </c>
      <c r="S269" s="3" t="s">
        <v>64</v>
      </c>
      <c r="T269" s="3" t="s">
        <v>65</v>
      </c>
      <c r="U269" s="3" t="s">
        <v>2388</v>
      </c>
      <c r="V269" s="3" t="s">
        <v>1927</v>
      </c>
      <c r="W269" s="3" t="s">
        <v>68</v>
      </c>
      <c r="X269" s="3" t="s">
        <v>69</v>
      </c>
      <c r="Y269" s="3" t="s">
        <v>2389</v>
      </c>
      <c r="Z269" s="3" t="s">
        <v>240</v>
      </c>
      <c r="AA269" s="3" t="s">
        <v>2344</v>
      </c>
      <c r="AB269" s="3" t="s">
        <v>2345</v>
      </c>
      <c r="AC269" s="3" t="s">
        <v>2390</v>
      </c>
      <c r="AD269" s="3" t="s">
        <v>243</v>
      </c>
      <c r="AE269" s="7" t="str">
        <f>HYPERLINK("https://static.wenjuan.pub/6448a247d0af58d925dffb12/upload_file/259-Q30-IMG_2023050...-592058.jpg?e=1683388971&amp;token=-S3u1w3JrmFKSFNKh6j5JQkPKMGLqf-aPDDdDxY6:iX3h8MKn9nUQuVLS-M0-U9d8zz8=","IMG_20230505_111159_edit_48831538136371.jpg")</f>
        <v>IMG_20230505_111159_edit_48831538136371.jpg</v>
      </c>
    </row>
    <row r="270" s="1" customFormat="1" spans="1:31">
      <c r="A270" s="2">
        <v>269</v>
      </c>
      <c r="B270" s="3" t="s">
        <v>2391</v>
      </c>
      <c r="C270" s="3" t="s">
        <v>51</v>
      </c>
      <c r="D270" s="3" t="s">
        <v>227</v>
      </c>
      <c r="E270" s="3" t="s">
        <v>1921</v>
      </c>
      <c r="F270" s="3" t="s">
        <v>2392</v>
      </c>
      <c r="G270" s="3" t="s">
        <v>2393</v>
      </c>
      <c r="H270" s="3" t="s">
        <v>56</v>
      </c>
      <c r="I270" s="3" t="s">
        <v>57</v>
      </c>
      <c r="J270" s="3" t="s">
        <v>16</v>
      </c>
      <c r="K270" s="3" t="s">
        <v>232</v>
      </c>
      <c r="L270" s="3" t="s">
        <v>1944</v>
      </c>
      <c r="M270" s="3" t="s">
        <v>81</v>
      </c>
      <c r="N270" s="3" t="s">
        <v>2394</v>
      </c>
      <c r="O270" s="3" t="s">
        <v>227</v>
      </c>
      <c r="P270" s="3" t="s">
        <v>2395</v>
      </c>
      <c r="Q270" s="3" t="s">
        <v>62</v>
      </c>
      <c r="R270" s="3" t="s">
        <v>63</v>
      </c>
      <c r="S270" s="3" t="s">
        <v>64</v>
      </c>
      <c r="T270" s="3" t="s">
        <v>97</v>
      </c>
      <c r="U270" s="3"/>
      <c r="V270" s="3" t="s">
        <v>2006</v>
      </c>
      <c r="W270" s="3" t="s">
        <v>68</v>
      </c>
      <c r="X270" s="3" t="s">
        <v>69</v>
      </c>
      <c r="Y270" s="3" t="s">
        <v>2396</v>
      </c>
      <c r="Z270" s="3" t="s">
        <v>240</v>
      </c>
      <c r="AA270" s="3" t="s">
        <v>2344</v>
      </c>
      <c r="AB270" s="3" t="s">
        <v>2345</v>
      </c>
      <c r="AC270" s="3" t="s">
        <v>2397</v>
      </c>
      <c r="AD270" s="3" t="s">
        <v>243</v>
      </c>
      <c r="AE270" s="7" t="str">
        <f>HYPERLINK("https://static.wenjuan.pub/6448a247d0af58d925dffb12/upload_file/298-Q30-IMG_2023050...-820598.jpg?e=1683388971&amp;token=-S3u1w3JrmFKSFNKh6j5JQkPKMGLqf-aPDDdDxY6:9Zl_f5NBYA4YddXjExTeRFFwwf4=","IMG_20230505_113004.jpg")</f>
        <v>IMG_20230505_113004.jpg</v>
      </c>
    </row>
    <row r="271" s="1" customFormat="1" spans="1:31">
      <c r="A271" s="2">
        <v>270</v>
      </c>
      <c r="B271" s="3" t="s">
        <v>2398</v>
      </c>
      <c r="C271" s="3" t="s">
        <v>51</v>
      </c>
      <c r="D271" s="3" t="s">
        <v>227</v>
      </c>
      <c r="E271" s="3" t="s">
        <v>1921</v>
      </c>
      <c r="F271" s="3" t="s">
        <v>2399</v>
      </c>
      <c r="G271" s="3" t="s">
        <v>2400</v>
      </c>
      <c r="H271" s="3" t="s">
        <v>78</v>
      </c>
      <c r="I271" s="3" t="s">
        <v>57</v>
      </c>
      <c r="J271" s="3" t="s">
        <v>264</v>
      </c>
      <c r="K271" s="3" t="s">
        <v>1958</v>
      </c>
      <c r="L271" s="3" t="s">
        <v>1924</v>
      </c>
      <c r="M271" s="3" t="s">
        <v>81</v>
      </c>
      <c r="N271" s="3" t="s">
        <v>740</v>
      </c>
      <c r="O271" s="3" t="s">
        <v>227</v>
      </c>
      <c r="P271" s="3" t="s">
        <v>124</v>
      </c>
      <c r="Q271" s="3" t="s">
        <v>62</v>
      </c>
      <c r="R271" s="3" t="s">
        <v>63</v>
      </c>
      <c r="S271" s="3" t="s">
        <v>64</v>
      </c>
      <c r="T271" s="3" t="s">
        <v>65</v>
      </c>
      <c r="U271" s="3" t="s">
        <v>2401</v>
      </c>
      <c r="V271" s="3" t="s">
        <v>1927</v>
      </c>
      <c r="W271" s="3" t="s">
        <v>68</v>
      </c>
      <c r="X271" s="3" t="s">
        <v>69</v>
      </c>
      <c r="Y271" s="3" t="s">
        <v>2402</v>
      </c>
      <c r="Z271" s="3" t="s">
        <v>240</v>
      </c>
      <c r="AA271" s="3" t="s">
        <v>2344</v>
      </c>
      <c r="AB271" s="3" t="s">
        <v>2345</v>
      </c>
      <c r="AC271" s="3" t="s">
        <v>2403</v>
      </c>
      <c r="AD271" s="3" t="s">
        <v>243</v>
      </c>
      <c r="AE271" s="7" t="str">
        <f>HYPERLINK("https://static.wenjuan.pub/6448a247d0af58d925dffb12/upload_file/410-Q30-16832608521...-162581.jpg?e=1683388971&amp;token=-S3u1w3JrmFKSFNKh6j5JQkPKMGLqf-aPDDdDxY6:r6YixUu6m0qS7Hr1j5y252QCTUc=","1683260852157.jpg")</f>
        <v>1683260852157.jpg</v>
      </c>
    </row>
    <row r="272" s="1" customFormat="1" spans="1:31">
      <c r="A272" s="2">
        <v>271</v>
      </c>
      <c r="B272" s="3" t="s">
        <v>2404</v>
      </c>
      <c r="C272" s="3" t="s">
        <v>51</v>
      </c>
      <c r="D272" s="3" t="s">
        <v>227</v>
      </c>
      <c r="E272" s="3" t="s">
        <v>1921</v>
      </c>
      <c r="F272" s="3" t="s">
        <v>2405</v>
      </c>
      <c r="G272" s="3" t="s">
        <v>2406</v>
      </c>
      <c r="H272" s="3" t="s">
        <v>56</v>
      </c>
      <c r="I272" s="3" t="s">
        <v>57</v>
      </c>
      <c r="J272" s="3" t="s">
        <v>264</v>
      </c>
      <c r="K272" s="3" t="s">
        <v>1958</v>
      </c>
      <c r="L272" s="3" t="s">
        <v>1924</v>
      </c>
      <c r="M272" s="3" t="s">
        <v>81</v>
      </c>
      <c r="N272" s="3" t="s">
        <v>2407</v>
      </c>
      <c r="O272" s="3" t="s">
        <v>227</v>
      </c>
      <c r="P272" s="3" t="s">
        <v>2408</v>
      </c>
      <c r="Q272" s="3" t="s">
        <v>62</v>
      </c>
      <c r="R272" s="3" t="s">
        <v>85</v>
      </c>
      <c r="S272" s="3" t="s">
        <v>64</v>
      </c>
      <c r="T272" s="3" t="s">
        <v>97</v>
      </c>
      <c r="U272" s="3"/>
      <c r="V272" s="3" t="s">
        <v>98</v>
      </c>
      <c r="W272" s="3" t="s">
        <v>68</v>
      </c>
      <c r="X272" s="3" t="s">
        <v>69</v>
      </c>
      <c r="Y272" s="3" t="s">
        <v>2409</v>
      </c>
      <c r="Z272" s="3" t="s">
        <v>240</v>
      </c>
      <c r="AA272" s="3" t="s">
        <v>2344</v>
      </c>
      <c r="AB272" s="3" t="s">
        <v>2345</v>
      </c>
      <c r="AC272" s="3" t="s">
        <v>2410</v>
      </c>
      <c r="AD272" s="3" t="s">
        <v>243</v>
      </c>
      <c r="AE272" s="7" t="str">
        <f>HYPERLINK("https://static.wenjuan.pub/6448a247d0af58d925dffb12/upload_file/455-Q30-IMG20230505...-543008.jpg?e=1683388971&amp;token=-S3u1w3JrmFKSFNKh6j5JQkPKMGLqf-aPDDdDxY6:PJ2tXYwO745lGrktqlJeUaUoNac=","IMG20230505125334.jpg")</f>
        <v>IMG20230505125334.jpg</v>
      </c>
    </row>
    <row r="273" s="1" customFormat="1" spans="1:31">
      <c r="A273" s="2">
        <v>272</v>
      </c>
      <c r="B273" s="3" t="s">
        <v>2411</v>
      </c>
      <c r="C273" s="3" t="s">
        <v>51</v>
      </c>
      <c r="D273" s="3" t="s">
        <v>227</v>
      </c>
      <c r="E273" s="3" t="s">
        <v>1921</v>
      </c>
      <c r="F273" s="3" t="s">
        <v>2412</v>
      </c>
      <c r="G273" s="3" t="s">
        <v>2413</v>
      </c>
      <c r="H273" s="3" t="s">
        <v>56</v>
      </c>
      <c r="I273" s="3" t="s">
        <v>57</v>
      </c>
      <c r="J273" s="3" t="s">
        <v>754</v>
      </c>
      <c r="K273" s="3" t="s">
        <v>220</v>
      </c>
      <c r="L273" s="3" t="s">
        <v>1924</v>
      </c>
      <c r="M273" s="3" t="s">
        <v>81</v>
      </c>
      <c r="N273" s="3" t="s">
        <v>2414</v>
      </c>
      <c r="O273" s="3" t="s">
        <v>227</v>
      </c>
      <c r="P273" s="3" t="s">
        <v>722</v>
      </c>
      <c r="Q273" s="3" t="s">
        <v>62</v>
      </c>
      <c r="R273" s="3" t="s">
        <v>63</v>
      </c>
      <c r="S273" s="3" t="s">
        <v>64</v>
      </c>
      <c r="T273" s="3" t="s">
        <v>97</v>
      </c>
      <c r="U273" s="3" t="s">
        <v>2415</v>
      </c>
      <c r="V273" s="3" t="s">
        <v>67</v>
      </c>
      <c r="W273" s="3" t="s">
        <v>68</v>
      </c>
      <c r="X273" s="3" t="s">
        <v>69</v>
      </c>
      <c r="Y273" s="3" t="s">
        <v>2416</v>
      </c>
      <c r="Z273" s="3" t="s">
        <v>240</v>
      </c>
      <c r="AA273" s="3" t="s">
        <v>2344</v>
      </c>
      <c r="AB273" s="3" t="s">
        <v>2345</v>
      </c>
      <c r="AC273" s="3" t="s">
        <v>2417</v>
      </c>
      <c r="AD273" s="3" t="s">
        <v>243</v>
      </c>
      <c r="AE273" s="7" t="str">
        <f>HYPERLINK("https://static.wenjuan.pub/6448a247d0af58d925dffb12/upload_file/441-Q30-16832627000...-442256.jpg?e=1683388971&amp;token=-S3u1w3JrmFKSFNKh6j5JQkPKMGLqf-aPDDdDxY6:58VxMRQoykl2Yxxkodnb5EPoaaY=","1683262700033.jpg")</f>
        <v>1683262700033.jpg</v>
      </c>
    </row>
    <row r="274" s="1" customFormat="1" spans="1:31">
      <c r="A274" s="2">
        <v>273</v>
      </c>
      <c r="B274" s="3" t="s">
        <v>2418</v>
      </c>
      <c r="C274" s="3" t="s">
        <v>51</v>
      </c>
      <c r="D274" s="3" t="s">
        <v>227</v>
      </c>
      <c r="E274" s="3" t="s">
        <v>1921</v>
      </c>
      <c r="F274" s="3" t="s">
        <v>2419</v>
      </c>
      <c r="G274" s="3" t="s">
        <v>2420</v>
      </c>
      <c r="H274" s="3" t="s">
        <v>56</v>
      </c>
      <c r="I274" s="3" t="s">
        <v>57</v>
      </c>
      <c r="J274" s="3" t="s">
        <v>817</v>
      </c>
      <c r="K274" s="3" t="s">
        <v>2421</v>
      </c>
      <c r="L274" s="3" t="s">
        <v>2125</v>
      </c>
      <c r="M274" s="3" t="s">
        <v>234</v>
      </c>
      <c r="N274" s="3" t="s">
        <v>2422</v>
      </c>
      <c r="O274" s="3" t="s">
        <v>227</v>
      </c>
      <c r="P274" s="3" t="s">
        <v>83</v>
      </c>
      <c r="Q274" s="3" t="s">
        <v>62</v>
      </c>
      <c r="R274" s="3" t="s">
        <v>63</v>
      </c>
      <c r="S274" s="3" t="s">
        <v>64</v>
      </c>
      <c r="T274" s="3" t="s">
        <v>65</v>
      </c>
      <c r="U274" s="3"/>
      <c r="V274" s="3" t="s">
        <v>240</v>
      </c>
      <c r="W274" s="3" t="s">
        <v>68</v>
      </c>
      <c r="X274" s="3" t="s">
        <v>69</v>
      </c>
      <c r="Y274" s="3" t="s">
        <v>2423</v>
      </c>
      <c r="Z274" s="3" t="s">
        <v>240</v>
      </c>
      <c r="AA274" s="3" t="s">
        <v>2344</v>
      </c>
      <c r="AB274" s="3" t="s">
        <v>2345</v>
      </c>
      <c r="AC274" s="3" t="s">
        <v>2424</v>
      </c>
      <c r="AD274" s="3" t="s">
        <v>243</v>
      </c>
      <c r="AE274" s="7" t="str">
        <f>HYPERLINK("https://static.wenjuan.pub/6448a247d0af58d925dffb12/upload_file/552-Q30-16832691703...-463725.jpg?e=1683388971&amp;token=-S3u1w3JrmFKSFNKh6j5JQkPKMGLqf-aPDDdDxY6:TM9sCzrL09qWQgXdSWbG-r1f4hI=","1683269170399.jpg")</f>
        <v>1683269170399.jpg</v>
      </c>
    </row>
    <row r="275" s="1" customFormat="1" spans="1:31">
      <c r="A275" s="2">
        <v>274</v>
      </c>
      <c r="B275" s="3" t="s">
        <v>2425</v>
      </c>
      <c r="C275" s="3" t="s">
        <v>51</v>
      </c>
      <c r="D275" s="3" t="s">
        <v>2426</v>
      </c>
      <c r="E275" s="3" t="s">
        <v>1921</v>
      </c>
      <c r="F275" s="3" t="s">
        <v>2427</v>
      </c>
      <c r="G275" s="3" t="s">
        <v>2428</v>
      </c>
      <c r="H275" s="3" t="s">
        <v>56</v>
      </c>
      <c r="I275" s="3" t="s">
        <v>57</v>
      </c>
      <c r="J275" s="3" t="s">
        <v>817</v>
      </c>
      <c r="K275" s="3" t="s">
        <v>232</v>
      </c>
      <c r="L275" s="3" t="s">
        <v>2116</v>
      </c>
      <c r="M275" s="3" t="s">
        <v>2429</v>
      </c>
      <c r="N275" s="3" t="s">
        <v>2430</v>
      </c>
      <c r="O275" s="3" t="s">
        <v>2426</v>
      </c>
      <c r="P275" s="3" t="s">
        <v>2431</v>
      </c>
      <c r="Q275" s="3" t="s">
        <v>62</v>
      </c>
      <c r="R275" s="3" t="s">
        <v>2052</v>
      </c>
      <c r="S275" s="3" t="s">
        <v>64</v>
      </c>
      <c r="T275" s="3" t="s">
        <v>65</v>
      </c>
      <c r="U275" s="3" t="s">
        <v>2432</v>
      </c>
      <c r="V275" s="3" t="s">
        <v>240</v>
      </c>
      <c r="W275" s="3" t="s">
        <v>68</v>
      </c>
      <c r="X275" s="3" t="s">
        <v>69</v>
      </c>
      <c r="Y275" s="3" t="s">
        <v>2433</v>
      </c>
      <c r="Z275" s="3" t="s">
        <v>240</v>
      </c>
      <c r="AA275" s="3" t="s">
        <v>2434</v>
      </c>
      <c r="AB275" s="3" t="s">
        <v>2435</v>
      </c>
      <c r="AC275" s="3" t="s">
        <v>2436</v>
      </c>
      <c r="AD275" s="3" t="s">
        <v>243</v>
      </c>
      <c r="AE275" s="7" t="str">
        <f>HYPERLINK("https://static.wenjuan.pub/6448a247d0af58d925dffb12/upload_file/35-Q30-16832486732...-430445.jpg?e=1683388971&amp;token=-S3u1w3JrmFKSFNKh6j5JQkPKMGLqf-aPDDdDxY6:Fp-ewBBNP3sgPcD9l_JkzHZqPjo=","1683248673278.jpg")</f>
        <v>1683248673278.jpg</v>
      </c>
    </row>
    <row r="276" s="1" customFormat="1" spans="1:31">
      <c r="A276" s="2">
        <v>275</v>
      </c>
      <c r="B276" s="3" t="s">
        <v>2437</v>
      </c>
      <c r="C276" s="3" t="s">
        <v>51</v>
      </c>
      <c r="D276" s="3" t="s">
        <v>2426</v>
      </c>
      <c r="E276" s="3" t="s">
        <v>1921</v>
      </c>
      <c r="F276" s="3" t="s">
        <v>2438</v>
      </c>
      <c r="G276" s="3" t="s">
        <v>2439</v>
      </c>
      <c r="H276" s="3" t="s">
        <v>56</v>
      </c>
      <c r="I276" s="3" t="s">
        <v>263</v>
      </c>
      <c r="J276" s="3" t="s">
        <v>205</v>
      </c>
      <c r="K276" s="3" t="s">
        <v>1958</v>
      </c>
      <c r="L276" s="3" t="s">
        <v>1924</v>
      </c>
      <c r="M276" s="3" t="s">
        <v>122</v>
      </c>
      <c r="N276" s="3" t="s">
        <v>2440</v>
      </c>
      <c r="O276" s="3" t="s">
        <v>2426</v>
      </c>
      <c r="P276" s="3" t="s">
        <v>83</v>
      </c>
      <c r="Q276" s="3" t="s">
        <v>62</v>
      </c>
      <c r="R276" s="3" t="s">
        <v>2441</v>
      </c>
      <c r="S276" s="3" t="s">
        <v>64</v>
      </c>
      <c r="T276" s="3" t="s">
        <v>65</v>
      </c>
      <c r="U276" s="3" t="s">
        <v>2442</v>
      </c>
      <c r="V276" s="3" t="s">
        <v>240</v>
      </c>
      <c r="W276" s="3" t="s">
        <v>68</v>
      </c>
      <c r="X276" s="3" t="s">
        <v>69</v>
      </c>
      <c r="Y276" s="3" t="s">
        <v>2443</v>
      </c>
      <c r="Z276" s="3" t="s">
        <v>240</v>
      </c>
      <c r="AA276" s="3" t="s">
        <v>2434</v>
      </c>
      <c r="AB276" s="3" t="s">
        <v>2435</v>
      </c>
      <c r="AC276" s="3" t="s">
        <v>2444</v>
      </c>
      <c r="AD276" s="3" t="s">
        <v>243</v>
      </c>
      <c r="AE276" s="7" t="str">
        <f>HYPERLINK("https://static.wenjuan.pub/6448a247d0af58d925dffb12/upload_file/53-Q30-image-231771.jpg?e=1683388971&amp;token=-S3u1w3JrmFKSFNKh6j5JQkPKMGLqf-aPDDdDxY6:y8p1bCoJXBgDyI1jd_zm6xyBrJs=","image.jpg")</f>
        <v>image.jpg</v>
      </c>
    </row>
    <row r="277" s="1" customFormat="1" spans="1:31">
      <c r="A277" s="2">
        <v>276</v>
      </c>
      <c r="B277" s="3" t="s">
        <v>2445</v>
      </c>
      <c r="C277" s="3" t="s">
        <v>51</v>
      </c>
      <c r="D277" s="3" t="s">
        <v>2426</v>
      </c>
      <c r="E277" s="3" t="s">
        <v>1921</v>
      </c>
      <c r="F277" s="3" t="s">
        <v>2446</v>
      </c>
      <c r="G277" s="3" t="s">
        <v>2447</v>
      </c>
      <c r="H277" s="3" t="s">
        <v>56</v>
      </c>
      <c r="I277" s="3" t="s">
        <v>57</v>
      </c>
      <c r="J277" s="3" t="s">
        <v>16</v>
      </c>
      <c r="K277" s="3" t="s">
        <v>2448</v>
      </c>
      <c r="L277" s="3" t="s">
        <v>1944</v>
      </c>
      <c r="M277" s="3" t="s">
        <v>81</v>
      </c>
      <c r="N277" s="3" t="s">
        <v>828</v>
      </c>
      <c r="O277" s="3" t="s">
        <v>2426</v>
      </c>
      <c r="P277" s="3" t="s">
        <v>829</v>
      </c>
      <c r="Q277" s="3" t="s">
        <v>62</v>
      </c>
      <c r="R277" s="3" t="s">
        <v>558</v>
      </c>
      <c r="S277" s="3" t="s">
        <v>64</v>
      </c>
      <c r="T277" s="3" t="s">
        <v>97</v>
      </c>
      <c r="U277" s="3"/>
      <c r="V277" s="3" t="s">
        <v>98</v>
      </c>
      <c r="W277" s="3" t="s">
        <v>68</v>
      </c>
      <c r="X277" s="3" t="s">
        <v>69</v>
      </c>
      <c r="Y277" s="3" t="s">
        <v>2449</v>
      </c>
      <c r="Z277" s="3" t="s">
        <v>240</v>
      </c>
      <c r="AA277" s="3" t="s">
        <v>2434</v>
      </c>
      <c r="AB277" s="3" t="s">
        <v>2435</v>
      </c>
      <c r="AC277" s="3" t="s">
        <v>2450</v>
      </c>
      <c r="AD277" s="3" t="s">
        <v>243</v>
      </c>
      <c r="AE277" s="7" t="str">
        <f>HYPERLINK("https://static.wenjuan.pub/6448a247d0af58d925dffb12/upload_file/60-Q30-image-818373.jpg?e=1683388971&amp;token=-S3u1w3JrmFKSFNKh6j5JQkPKMGLqf-aPDDdDxY6:Hapg670wB18JeuIWko0B-9Navmk=","image.jpg")</f>
        <v>image.jpg</v>
      </c>
    </row>
    <row r="278" s="1" customFormat="1" spans="1:31">
      <c r="A278" s="2">
        <v>277</v>
      </c>
      <c r="B278" s="3" t="s">
        <v>2451</v>
      </c>
      <c r="C278" s="3" t="s">
        <v>51</v>
      </c>
      <c r="D278" s="3" t="s">
        <v>2426</v>
      </c>
      <c r="E278" s="3" t="s">
        <v>1921</v>
      </c>
      <c r="F278" s="3" t="s">
        <v>2452</v>
      </c>
      <c r="G278" s="3" t="s">
        <v>2453</v>
      </c>
      <c r="H278" s="3" t="s">
        <v>56</v>
      </c>
      <c r="I278" s="3" t="s">
        <v>57</v>
      </c>
      <c r="J278" s="3" t="s">
        <v>675</v>
      </c>
      <c r="K278" s="3" t="s">
        <v>2251</v>
      </c>
      <c r="L278" s="3" t="s">
        <v>1924</v>
      </c>
      <c r="M278" s="3" t="s">
        <v>122</v>
      </c>
      <c r="N278" s="3" t="s">
        <v>2454</v>
      </c>
      <c r="O278" s="3" t="s">
        <v>2426</v>
      </c>
      <c r="P278" s="3" t="s">
        <v>315</v>
      </c>
      <c r="Q278" s="3" t="s">
        <v>62</v>
      </c>
      <c r="R278" s="3" t="s">
        <v>63</v>
      </c>
      <c r="S278" s="3" t="s">
        <v>64</v>
      </c>
      <c r="T278" s="3" t="s">
        <v>97</v>
      </c>
      <c r="U278" s="3"/>
      <c r="V278" s="3" t="s">
        <v>2006</v>
      </c>
      <c r="W278" s="3" t="s">
        <v>99</v>
      </c>
      <c r="X278" s="3" t="s">
        <v>69</v>
      </c>
      <c r="Y278" s="3" t="s">
        <v>2455</v>
      </c>
      <c r="Z278" s="3" t="s">
        <v>240</v>
      </c>
      <c r="AA278" s="3" t="s">
        <v>2434</v>
      </c>
      <c r="AB278" s="3" t="s">
        <v>2435</v>
      </c>
      <c r="AC278" s="3" t="s">
        <v>2456</v>
      </c>
      <c r="AD278" s="3" t="s">
        <v>243</v>
      </c>
      <c r="AE278" s="7" t="str">
        <f>HYPERLINK("https://static.wenjuan.pub/6448a247d0af58d925dffb12/upload_file/95-Q30-DDC32F30-1B...-174493.jpeg?e=1683388971&amp;token=-S3u1w3JrmFKSFNKh6j5JQkPKMGLqf-aPDDdDxY6:FzJs3y34Ma9zk8RoZSUWbqPD_8U=","DDC32F30-1BE1-4B07-A3CF-B3DAA828945A.jpeg")</f>
        <v>DDC32F30-1BE1-4B07-A3CF-B3DAA828945A.jpeg</v>
      </c>
    </row>
    <row r="279" s="1" customFormat="1" spans="1:31">
      <c r="A279" s="2">
        <v>278</v>
      </c>
      <c r="B279" s="3" t="s">
        <v>2457</v>
      </c>
      <c r="C279" s="3" t="s">
        <v>51</v>
      </c>
      <c r="D279" s="3" t="s">
        <v>2426</v>
      </c>
      <c r="E279" s="3" t="s">
        <v>1921</v>
      </c>
      <c r="F279" s="3" t="s">
        <v>2458</v>
      </c>
      <c r="G279" s="3" t="s">
        <v>2459</v>
      </c>
      <c r="H279" s="3" t="s">
        <v>321</v>
      </c>
      <c r="I279" s="3" t="s">
        <v>57</v>
      </c>
      <c r="J279" s="3" t="s">
        <v>264</v>
      </c>
      <c r="K279" s="3" t="s">
        <v>232</v>
      </c>
      <c r="L279" s="3" t="s">
        <v>1944</v>
      </c>
      <c r="M279" s="3" t="s">
        <v>234</v>
      </c>
      <c r="N279" s="3" t="s">
        <v>2460</v>
      </c>
      <c r="O279" s="3" t="s">
        <v>2426</v>
      </c>
      <c r="P279" s="3" t="s">
        <v>292</v>
      </c>
      <c r="Q279" s="3" t="s">
        <v>62</v>
      </c>
      <c r="R279" s="3" t="s">
        <v>63</v>
      </c>
      <c r="S279" s="3" t="s">
        <v>64</v>
      </c>
      <c r="T279" s="3" t="s">
        <v>65</v>
      </c>
      <c r="U279" s="3" t="s">
        <v>2461</v>
      </c>
      <c r="V279" s="3" t="s">
        <v>67</v>
      </c>
      <c r="W279" s="3" t="s">
        <v>68</v>
      </c>
      <c r="X279" s="3" t="s">
        <v>69</v>
      </c>
      <c r="Y279" s="3" t="s">
        <v>2462</v>
      </c>
      <c r="Z279" s="3" t="s">
        <v>240</v>
      </c>
      <c r="AA279" s="3" t="s">
        <v>2434</v>
      </c>
      <c r="AB279" s="3" t="s">
        <v>2435</v>
      </c>
      <c r="AC279" s="3" t="s">
        <v>2463</v>
      </c>
      <c r="AD279" s="3" t="s">
        <v>243</v>
      </c>
      <c r="AE279" s="7" t="str">
        <f>HYPERLINK("https://static.wenjuan.pub/6448a247d0af58d925dffb12/upload_file/114-Q30-image-530342.jpg?e=1683388971&amp;token=-S3u1w3JrmFKSFNKh6j5JQkPKMGLqf-aPDDdDxY6:PNUeiOFBwtoqQFCqMD35Cmyignw=","image.jpg")</f>
        <v>image.jpg</v>
      </c>
    </row>
    <row r="280" s="1" customFormat="1" spans="1:31">
      <c r="A280" s="2">
        <v>279</v>
      </c>
      <c r="B280" s="3" t="s">
        <v>2464</v>
      </c>
      <c r="C280" s="3" t="s">
        <v>51</v>
      </c>
      <c r="D280" s="3" t="s">
        <v>2426</v>
      </c>
      <c r="E280" s="3" t="s">
        <v>1927</v>
      </c>
      <c r="F280" s="3" t="s">
        <v>2465</v>
      </c>
      <c r="G280" s="3" t="s">
        <v>2466</v>
      </c>
      <c r="H280" s="3" t="s">
        <v>146</v>
      </c>
      <c r="I280" s="3" t="s">
        <v>57</v>
      </c>
      <c r="J280" s="3" t="s">
        <v>264</v>
      </c>
      <c r="K280" s="3" t="s">
        <v>1983</v>
      </c>
      <c r="L280" s="3" t="s">
        <v>1924</v>
      </c>
      <c r="M280" s="3" t="s">
        <v>234</v>
      </c>
      <c r="N280" s="3" t="s">
        <v>2467</v>
      </c>
      <c r="O280" s="3" t="s">
        <v>2426</v>
      </c>
      <c r="P280" s="3" t="s">
        <v>2468</v>
      </c>
      <c r="Q280" s="3" t="s">
        <v>62</v>
      </c>
      <c r="R280" s="3" t="s">
        <v>112</v>
      </c>
      <c r="S280" s="3" t="s">
        <v>64</v>
      </c>
      <c r="T280" s="3" t="s">
        <v>97</v>
      </c>
      <c r="U280" s="3"/>
      <c r="V280" s="3" t="s">
        <v>67</v>
      </c>
      <c r="W280" s="3" t="s">
        <v>68</v>
      </c>
      <c r="X280" s="3" t="s">
        <v>69</v>
      </c>
      <c r="Y280" s="3" t="s">
        <v>2469</v>
      </c>
      <c r="Z280" s="3" t="s">
        <v>240</v>
      </c>
      <c r="AA280" s="3" t="s">
        <v>2434</v>
      </c>
      <c r="AB280" s="3" t="s">
        <v>2435</v>
      </c>
      <c r="AC280" s="3" t="s">
        <v>2470</v>
      </c>
      <c r="AD280" s="3" t="s">
        <v>243</v>
      </c>
      <c r="AE280" s="7" t="str">
        <f>HYPERLINK("https://static.wenjuan.pub/6448a247d0af58d925dffb12/upload_file/203-Q30-16832551331...-980665.jpg?e=1683388971&amp;token=-S3u1w3JrmFKSFNKh6j5JQkPKMGLqf-aPDDdDxY6:I2sAiczb-3npcyo3IkNLQgTBioM=","1683255133189.jpg")</f>
        <v>1683255133189.jpg</v>
      </c>
    </row>
    <row r="281" s="1" customFormat="1" spans="1:31">
      <c r="A281" s="2">
        <v>280</v>
      </c>
      <c r="B281" s="3" t="s">
        <v>2471</v>
      </c>
      <c r="C281" s="3" t="s">
        <v>51</v>
      </c>
      <c r="D281" s="3" t="s">
        <v>2426</v>
      </c>
      <c r="E281" s="3" t="s">
        <v>1921</v>
      </c>
      <c r="F281" s="3" t="s">
        <v>2472</v>
      </c>
      <c r="G281" s="3" t="s">
        <v>2473</v>
      </c>
      <c r="H281" s="3" t="s">
        <v>56</v>
      </c>
      <c r="I281" s="3" t="s">
        <v>57</v>
      </c>
      <c r="J281" s="3" t="s">
        <v>264</v>
      </c>
      <c r="K281" s="3" t="s">
        <v>1958</v>
      </c>
      <c r="L281" s="3" t="s">
        <v>1924</v>
      </c>
      <c r="M281" s="3" t="s">
        <v>234</v>
      </c>
      <c r="N281" s="3" t="s">
        <v>2474</v>
      </c>
      <c r="O281" s="3" t="s">
        <v>2426</v>
      </c>
      <c r="P281" s="3" t="s">
        <v>1937</v>
      </c>
      <c r="Q281" s="3" t="s">
        <v>62</v>
      </c>
      <c r="R281" s="3" t="s">
        <v>112</v>
      </c>
      <c r="S281" s="3" t="s">
        <v>64</v>
      </c>
      <c r="T281" s="3" t="s">
        <v>65</v>
      </c>
      <c r="U281" s="3" t="s">
        <v>2475</v>
      </c>
      <c r="V281" s="3" t="s">
        <v>240</v>
      </c>
      <c r="W281" s="3" t="s">
        <v>68</v>
      </c>
      <c r="X281" s="3" t="s">
        <v>69</v>
      </c>
      <c r="Y281" s="3" t="s">
        <v>2476</v>
      </c>
      <c r="Z281" s="3" t="s">
        <v>240</v>
      </c>
      <c r="AA281" s="3" t="s">
        <v>2434</v>
      </c>
      <c r="AB281" s="3" t="s">
        <v>2435</v>
      </c>
      <c r="AC281" s="3" t="s">
        <v>2477</v>
      </c>
      <c r="AD281" s="3" t="s">
        <v>74</v>
      </c>
      <c r="AE281" s="7" t="str">
        <f>HYPERLINK("https://static.wenjuan.pub/6448a247d0af58d925dffb12/upload_file/271-Q30-16832565948...-520377.jpg?e=1683388971&amp;token=-S3u1w3JrmFKSFNKh6j5JQkPKMGLqf-aPDDdDxY6:fr_S5URcgQ0ejUTr9wBlWd_FXYA=","1683256594821.jpg")</f>
        <v>1683256594821.jpg</v>
      </c>
    </row>
    <row r="282" s="1" customFormat="1" spans="1:31">
      <c r="A282" s="2">
        <v>281</v>
      </c>
      <c r="B282" s="3" t="s">
        <v>2478</v>
      </c>
      <c r="C282" s="3" t="s">
        <v>51</v>
      </c>
      <c r="D282" s="3" t="s">
        <v>2479</v>
      </c>
      <c r="E282" s="3" t="s">
        <v>1921</v>
      </c>
      <c r="F282" s="3" t="s">
        <v>2480</v>
      </c>
      <c r="G282" s="3" t="s">
        <v>2481</v>
      </c>
      <c r="H282" s="3" t="s">
        <v>56</v>
      </c>
      <c r="I282" s="3" t="s">
        <v>57</v>
      </c>
      <c r="J282" s="3" t="s">
        <v>264</v>
      </c>
      <c r="K282" s="3" t="s">
        <v>1958</v>
      </c>
      <c r="L282" s="3" t="s">
        <v>1924</v>
      </c>
      <c r="M282" s="3" t="s">
        <v>122</v>
      </c>
      <c r="N282" s="3" t="s">
        <v>2482</v>
      </c>
      <c r="O282" s="3" t="s">
        <v>2479</v>
      </c>
      <c r="P282" s="3" t="s">
        <v>2483</v>
      </c>
      <c r="Q282" s="3" t="s">
        <v>62</v>
      </c>
      <c r="R282" s="3" t="s">
        <v>558</v>
      </c>
      <c r="S282" s="3" t="s">
        <v>64</v>
      </c>
      <c r="T282" s="3" t="s">
        <v>65</v>
      </c>
      <c r="U282" s="3" t="s">
        <v>2484</v>
      </c>
      <c r="V282" s="3" t="s">
        <v>240</v>
      </c>
      <c r="W282" s="3" t="s">
        <v>68</v>
      </c>
      <c r="X282" s="3" t="s">
        <v>69</v>
      </c>
      <c r="Y282" s="3" t="s">
        <v>2485</v>
      </c>
      <c r="Z282" s="3" t="s">
        <v>240</v>
      </c>
      <c r="AA282" s="3" t="s">
        <v>2486</v>
      </c>
      <c r="AB282" s="3" t="s">
        <v>2487</v>
      </c>
      <c r="AC282" s="3" t="s">
        <v>2488</v>
      </c>
      <c r="AD282" s="3" t="s">
        <v>243</v>
      </c>
      <c r="AE282" s="7" t="str">
        <f>HYPERLINK("https://static.wenjuan.pub/6448a247d0af58d925dffb12/upload_file/15-Q30-16832482191...-626632.jpg?e=1683388971&amp;token=-S3u1w3JrmFKSFNKh6j5JQkPKMGLqf-aPDDdDxY6:MO4xo0X7jTXdQUmRVBd-RL0zXIg=","1683248219195.jpg")</f>
        <v>1683248219195.jpg</v>
      </c>
    </row>
    <row r="283" s="1" customFormat="1" spans="1:31">
      <c r="A283" s="2">
        <v>282</v>
      </c>
      <c r="B283" s="3" t="s">
        <v>2489</v>
      </c>
      <c r="C283" s="3" t="s">
        <v>51</v>
      </c>
      <c r="D283" s="3" t="s">
        <v>2479</v>
      </c>
      <c r="E283" s="3" t="s">
        <v>1921</v>
      </c>
      <c r="F283" s="3" t="s">
        <v>2490</v>
      </c>
      <c r="G283" s="3" t="s">
        <v>2491</v>
      </c>
      <c r="H283" s="3" t="s">
        <v>56</v>
      </c>
      <c r="I283" s="3" t="s">
        <v>57</v>
      </c>
      <c r="J283" s="3" t="s">
        <v>1982</v>
      </c>
      <c r="K283" s="3" t="s">
        <v>917</v>
      </c>
      <c r="L283" s="3" t="s">
        <v>1924</v>
      </c>
      <c r="M283" s="3" t="s">
        <v>81</v>
      </c>
      <c r="N283" s="3" t="s">
        <v>2492</v>
      </c>
      <c r="O283" s="3" t="s">
        <v>2479</v>
      </c>
      <c r="P283" s="3" t="s">
        <v>83</v>
      </c>
      <c r="Q283" s="3" t="s">
        <v>62</v>
      </c>
      <c r="R283" s="3" t="s">
        <v>614</v>
      </c>
      <c r="S283" s="3" t="s">
        <v>64</v>
      </c>
      <c r="T283" s="3" t="s">
        <v>65</v>
      </c>
      <c r="U283" s="3" t="s">
        <v>2493</v>
      </c>
      <c r="V283" s="3" t="s">
        <v>1927</v>
      </c>
      <c r="W283" s="3" t="s">
        <v>68</v>
      </c>
      <c r="X283" s="3" t="s">
        <v>69</v>
      </c>
      <c r="Y283" s="3" t="s">
        <v>2494</v>
      </c>
      <c r="Z283" s="3" t="s">
        <v>240</v>
      </c>
      <c r="AA283" s="3" t="s">
        <v>2486</v>
      </c>
      <c r="AB283" s="3" t="s">
        <v>2487</v>
      </c>
      <c r="AC283" s="3" t="s">
        <v>2495</v>
      </c>
      <c r="AD283" s="3" t="s">
        <v>243</v>
      </c>
      <c r="AE283" s="7" t="str">
        <f>HYPERLINK("https://static.wenjuan.pub/6448a247d0af58d925dffb12/upload_file/17-Q30-16832480736...-371630.jpg?e=1683388971&amp;token=-S3u1w3JrmFKSFNKh6j5JQkPKMGLqf-aPDDdDxY6:FgALWxGOrU523OFkIEqiOM3ER2E=","1683248073651.jpg")</f>
        <v>1683248073651.jpg</v>
      </c>
    </row>
    <row r="284" s="1" customFormat="1" spans="1:31">
      <c r="A284" s="2">
        <v>283</v>
      </c>
      <c r="B284" s="3" t="s">
        <v>2496</v>
      </c>
      <c r="C284" s="3" t="s">
        <v>51</v>
      </c>
      <c r="D284" s="3" t="s">
        <v>2479</v>
      </c>
      <c r="E284" s="3" t="s">
        <v>1927</v>
      </c>
      <c r="F284" s="3" t="s">
        <v>2497</v>
      </c>
      <c r="G284" s="3" t="s">
        <v>2498</v>
      </c>
      <c r="H284" s="3" t="s">
        <v>56</v>
      </c>
      <c r="I284" s="3" t="s">
        <v>57</v>
      </c>
      <c r="J284" s="3" t="s">
        <v>2041</v>
      </c>
      <c r="K284" s="3" t="s">
        <v>1958</v>
      </c>
      <c r="L284" s="3" t="s">
        <v>95</v>
      </c>
      <c r="M284" s="3" t="s">
        <v>2499</v>
      </c>
      <c r="N284" s="3" t="s">
        <v>2500</v>
      </c>
      <c r="O284" s="3" t="s">
        <v>2479</v>
      </c>
      <c r="P284" s="3" t="s">
        <v>2501</v>
      </c>
      <c r="Q284" s="3" t="s">
        <v>62</v>
      </c>
      <c r="R284" s="3" t="s">
        <v>63</v>
      </c>
      <c r="S284" s="3" t="s">
        <v>64</v>
      </c>
      <c r="T284" s="3" t="s">
        <v>65</v>
      </c>
      <c r="U284" s="3"/>
      <c r="V284" s="3" t="s">
        <v>210</v>
      </c>
      <c r="W284" s="3" t="s">
        <v>68</v>
      </c>
      <c r="X284" s="3" t="s">
        <v>69</v>
      </c>
      <c r="Y284" s="3" t="s">
        <v>2502</v>
      </c>
      <c r="Z284" s="3" t="s">
        <v>240</v>
      </c>
      <c r="AA284" s="3" t="s">
        <v>2486</v>
      </c>
      <c r="AB284" s="3" t="s">
        <v>2487</v>
      </c>
      <c r="AC284" s="3" t="s">
        <v>2503</v>
      </c>
      <c r="AD284" s="3" t="s">
        <v>243</v>
      </c>
      <c r="AE284" s="7" t="str">
        <f>HYPERLINK("https://static.wenjuan.pub/6448a247d0af58d925dffb12/upload_file/13-Q30-16832481798...-995509.jpg?e=1683388971&amp;token=-S3u1w3JrmFKSFNKh6j5JQkPKMGLqf-aPDDdDxY6:aOxEXjpXlpXg42SzoptBoqsL-KM=","1683248179866.jpg")</f>
        <v>1683248179866.jpg</v>
      </c>
    </row>
    <row r="285" s="1" customFormat="1" spans="1:31">
      <c r="A285" s="2">
        <v>284</v>
      </c>
      <c r="B285" s="3" t="s">
        <v>2504</v>
      </c>
      <c r="C285" s="3" t="s">
        <v>51</v>
      </c>
      <c r="D285" s="3" t="s">
        <v>2479</v>
      </c>
      <c r="E285" s="3" t="s">
        <v>1921</v>
      </c>
      <c r="F285" s="3" t="s">
        <v>2505</v>
      </c>
      <c r="G285" s="3" t="s">
        <v>2506</v>
      </c>
      <c r="H285" s="3" t="s">
        <v>56</v>
      </c>
      <c r="I285" s="3" t="s">
        <v>57</v>
      </c>
      <c r="J285" s="3" t="s">
        <v>702</v>
      </c>
      <c r="K285" s="3" t="s">
        <v>2100</v>
      </c>
      <c r="L285" s="3" t="s">
        <v>1924</v>
      </c>
      <c r="M285" s="3" t="s">
        <v>2507</v>
      </c>
      <c r="N285" s="3" t="s">
        <v>2508</v>
      </c>
      <c r="O285" s="3" t="s">
        <v>2479</v>
      </c>
      <c r="P285" s="3" t="s">
        <v>1067</v>
      </c>
      <c r="Q285" s="3" t="s">
        <v>62</v>
      </c>
      <c r="R285" s="3" t="s">
        <v>1281</v>
      </c>
      <c r="S285" s="3" t="s">
        <v>64</v>
      </c>
      <c r="T285" s="3" t="s">
        <v>97</v>
      </c>
      <c r="U285" s="3"/>
      <c r="V285" s="3" t="s">
        <v>2006</v>
      </c>
      <c r="W285" s="3" t="s">
        <v>68</v>
      </c>
      <c r="X285" s="3" t="s">
        <v>69</v>
      </c>
      <c r="Y285" s="3" t="s">
        <v>2509</v>
      </c>
      <c r="Z285" s="3" t="s">
        <v>240</v>
      </c>
      <c r="AA285" s="3" t="s">
        <v>2486</v>
      </c>
      <c r="AB285" s="3" t="s">
        <v>2487</v>
      </c>
      <c r="AC285" s="3" t="s">
        <v>2510</v>
      </c>
      <c r="AD285" s="3" t="s">
        <v>243</v>
      </c>
      <c r="AE285" s="7" t="str">
        <f>HYPERLINK("https://static.wenjuan.pub/6448a247d0af58d925dffb12/upload_file/359-Q30-image-742855.jpg?e=1683388971&amp;token=-S3u1w3JrmFKSFNKh6j5JQkPKMGLqf-aPDDdDxY6:7ue7SCHF44gcH2_2YcmaVfecNWA=","image.jpg")</f>
        <v>image.jpg</v>
      </c>
    </row>
    <row r="286" s="1" customFormat="1" spans="1:31">
      <c r="A286" s="2">
        <v>285</v>
      </c>
      <c r="B286" s="3" t="s">
        <v>2511</v>
      </c>
      <c r="C286" s="3" t="s">
        <v>51</v>
      </c>
      <c r="D286" s="3" t="s">
        <v>2479</v>
      </c>
      <c r="E286" s="3" t="s">
        <v>1921</v>
      </c>
      <c r="F286" s="3" t="s">
        <v>2512</v>
      </c>
      <c r="G286" s="3" t="s">
        <v>2513</v>
      </c>
      <c r="H286" s="3" t="s">
        <v>78</v>
      </c>
      <c r="I286" s="3" t="s">
        <v>57</v>
      </c>
      <c r="J286" s="3" t="s">
        <v>16</v>
      </c>
      <c r="K286" s="3" t="s">
        <v>232</v>
      </c>
      <c r="L286" s="3" t="s">
        <v>1944</v>
      </c>
      <c r="M286" s="3" t="s">
        <v>122</v>
      </c>
      <c r="N286" s="3" t="s">
        <v>2514</v>
      </c>
      <c r="O286" s="3" t="s">
        <v>2479</v>
      </c>
      <c r="P286" s="3" t="s">
        <v>315</v>
      </c>
      <c r="Q286" s="3" t="s">
        <v>62</v>
      </c>
      <c r="R286" s="3" t="s">
        <v>63</v>
      </c>
      <c r="S286" s="3" t="s">
        <v>64</v>
      </c>
      <c r="T286" s="3" t="s">
        <v>97</v>
      </c>
      <c r="U286" s="3"/>
      <c r="V286" s="3" t="s">
        <v>67</v>
      </c>
      <c r="W286" s="3" t="s">
        <v>68</v>
      </c>
      <c r="X286" s="3" t="s">
        <v>69</v>
      </c>
      <c r="Y286" s="3" t="s">
        <v>2515</v>
      </c>
      <c r="Z286" s="3" t="s">
        <v>240</v>
      </c>
      <c r="AA286" s="3" t="s">
        <v>2486</v>
      </c>
      <c r="AB286" s="3" t="s">
        <v>2487</v>
      </c>
      <c r="AC286" s="3" t="s">
        <v>2516</v>
      </c>
      <c r="AD286" s="3" t="s">
        <v>243</v>
      </c>
      <c r="AE286" s="7" t="str">
        <f>HYPERLINK("https://static.wenjuan.pub/6448a247d0af58d925dffb12/upload_file/56-Q30-16832493902...-713810.jpg?e=1683388971&amp;token=-S3u1w3JrmFKSFNKh6j5JQkPKMGLqf-aPDDdDxY6:eXTByNKQIMkVkP4Sm7h8ZvwsEeA=","1683249390223.jpg")</f>
        <v>1683249390223.jpg</v>
      </c>
    </row>
    <row r="287" s="1" customFormat="1" spans="1:31">
      <c r="A287" s="2">
        <v>286</v>
      </c>
      <c r="B287" s="3" t="s">
        <v>2517</v>
      </c>
      <c r="C287" s="3" t="s">
        <v>51</v>
      </c>
      <c r="D287" s="3" t="s">
        <v>2479</v>
      </c>
      <c r="E287" s="3" t="s">
        <v>1921</v>
      </c>
      <c r="F287" s="3" t="s">
        <v>2518</v>
      </c>
      <c r="G287" s="3" t="s">
        <v>2519</v>
      </c>
      <c r="H287" s="3" t="s">
        <v>56</v>
      </c>
      <c r="I287" s="3" t="s">
        <v>57</v>
      </c>
      <c r="J287" s="3" t="s">
        <v>16</v>
      </c>
      <c r="K287" s="3" t="s">
        <v>2520</v>
      </c>
      <c r="L287" s="3" t="s">
        <v>1944</v>
      </c>
      <c r="M287" s="3" t="s">
        <v>122</v>
      </c>
      <c r="N287" s="3" t="s">
        <v>2521</v>
      </c>
      <c r="O287" s="3" t="s">
        <v>2479</v>
      </c>
      <c r="P287" s="3" t="s">
        <v>315</v>
      </c>
      <c r="Q287" s="3" t="s">
        <v>62</v>
      </c>
      <c r="R287" s="3" t="s">
        <v>63</v>
      </c>
      <c r="S287" s="3" t="s">
        <v>64</v>
      </c>
      <c r="T287" s="3" t="s">
        <v>97</v>
      </c>
      <c r="U287" s="3" t="s">
        <v>2522</v>
      </c>
      <c r="V287" s="3" t="s">
        <v>67</v>
      </c>
      <c r="W287" s="3" t="s">
        <v>68</v>
      </c>
      <c r="X287" s="3" t="s">
        <v>69</v>
      </c>
      <c r="Y287" s="3" t="s">
        <v>2523</v>
      </c>
      <c r="Z287" s="3" t="s">
        <v>240</v>
      </c>
      <c r="AA287" s="3" t="s">
        <v>2486</v>
      </c>
      <c r="AB287" s="3" t="s">
        <v>2487</v>
      </c>
      <c r="AC287" s="3" t="s">
        <v>2524</v>
      </c>
      <c r="AD287" s="3" t="s">
        <v>243</v>
      </c>
      <c r="AE287" s="7" t="str">
        <f>HYPERLINK("https://static.wenjuan.pub/6448a247d0af58d925dffb12/upload_file/89-Q30-16832505335...-944226.jpg?e=1683388971&amp;token=-S3u1w3JrmFKSFNKh6j5JQkPKMGLqf-aPDDdDxY6:-xq-A9-DQWq6aznOg6oQOlt1AE4=","1683250533504.jpg")</f>
        <v>1683250533504.jpg</v>
      </c>
    </row>
    <row r="288" s="1" customFormat="1" spans="1:31">
      <c r="A288" s="2">
        <v>287</v>
      </c>
      <c r="B288" s="3" t="s">
        <v>2525</v>
      </c>
      <c r="C288" s="3" t="s">
        <v>51</v>
      </c>
      <c r="D288" s="3" t="s">
        <v>2479</v>
      </c>
      <c r="E288" s="3" t="s">
        <v>1921</v>
      </c>
      <c r="F288" s="3" t="s">
        <v>2526</v>
      </c>
      <c r="G288" s="3" t="s">
        <v>2527</v>
      </c>
      <c r="H288" s="3" t="s">
        <v>56</v>
      </c>
      <c r="I288" s="3" t="s">
        <v>57</v>
      </c>
      <c r="J288" s="3" t="s">
        <v>219</v>
      </c>
      <c r="K288" s="3" t="s">
        <v>2528</v>
      </c>
      <c r="L288" s="3" t="s">
        <v>95</v>
      </c>
      <c r="M288" s="3" t="s">
        <v>59</v>
      </c>
      <c r="N288" s="3" t="s">
        <v>2529</v>
      </c>
      <c r="O288" s="3" t="s">
        <v>2479</v>
      </c>
      <c r="P288" s="3" t="s">
        <v>1260</v>
      </c>
      <c r="Q288" s="3" t="s">
        <v>62</v>
      </c>
      <c r="R288" s="3" t="s">
        <v>1480</v>
      </c>
      <c r="S288" s="3" t="s">
        <v>64</v>
      </c>
      <c r="T288" s="3" t="s">
        <v>2530</v>
      </c>
      <c r="U288" s="3"/>
      <c r="V288" s="3" t="s">
        <v>240</v>
      </c>
      <c r="W288" s="3" t="s">
        <v>68</v>
      </c>
      <c r="X288" s="3" t="s">
        <v>69</v>
      </c>
      <c r="Y288" s="3" t="s">
        <v>2531</v>
      </c>
      <c r="Z288" s="3" t="s">
        <v>240</v>
      </c>
      <c r="AA288" s="3" t="s">
        <v>2486</v>
      </c>
      <c r="AB288" s="3" t="s">
        <v>2487</v>
      </c>
      <c r="AC288" s="3" t="s">
        <v>2532</v>
      </c>
      <c r="AD288" s="3" t="s">
        <v>243</v>
      </c>
      <c r="AE288" s="7" t="str">
        <f>HYPERLINK("https://static.wenjuan.pub/6448a247d0af58d925dffb12/upload_file/90-Q30-16832506454...-699684.jpg?e=1683388971&amp;token=-S3u1w3JrmFKSFNKh6j5JQkPKMGLqf-aPDDdDxY6:bF4h0RKtD7qEWnhdKSggYT_K41k=","1683250645475.jpg")</f>
        <v>1683250645475.jpg</v>
      </c>
    </row>
    <row r="289" s="1" customFormat="1" spans="1:31">
      <c r="A289" s="2">
        <v>288</v>
      </c>
      <c r="B289" s="3" t="s">
        <v>2533</v>
      </c>
      <c r="C289" s="3" t="s">
        <v>51</v>
      </c>
      <c r="D289" s="3" t="s">
        <v>2479</v>
      </c>
      <c r="E289" s="3" t="s">
        <v>1921</v>
      </c>
      <c r="F289" s="3" t="s">
        <v>2534</v>
      </c>
      <c r="G289" s="3" t="s">
        <v>2535</v>
      </c>
      <c r="H289" s="3" t="s">
        <v>56</v>
      </c>
      <c r="I289" s="3" t="s">
        <v>57</v>
      </c>
      <c r="J289" s="3" t="s">
        <v>219</v>
      </c>
      <c r="K289" s="3" t="s">
        <v>220</v>
      </c>
      <c r="L289" s="3" t="s">
        <v>1944</v>
      </c>
      <c r="M289" s="3" t="s">
        <v>81</v>
      </c>
      <c r="N289" s="3" t="s">
        <v>2536</v>
      </c>
      <c r="O289" s="3" t="s">
        <v>2479</v>
      </c>
      <c r="P289" s="3" t="s">
        <v>1436</v>
      </c>
      <c r="Q289" s="3" t="s">
        <v>62</v>
      </c>
      <c r="R289" s="3" t="s">
        <v>63</v>
      </c>
      <c r="S289" s="3" t="s">
        <v>64</v>
      </c>
      <c r="T289" s="3" t="s">
        <v>65</v>
      </c>
      <c r="U289" s="3"/>
      <c r="V289" s="3" t="s">
        <v>2537</v>
      </c>
      <c r="W289" s="3" t="s">
        <v>68</v>
      </c>
      <c r="X289" s="3" t="s">
        <v>69</v>
      </c>
      <c r="Y289" s="3" t="s">
        <v>2538</v>
      </c>
      <c r="Z289" s="3" t="s">
        <v>240</v>
      </c>
      <c r="AA289" s="3" t="s">
        <v>2486</v>
      </c>
      <c r="AB289" s="3" t="s">
        <v>2487</v>
      </c>
      <c r="AC289" s="3" t="s">
        <v>2539</v>
      </c>
      <c r="AD289" s="3" t="s">
        <v>243</v>
      </c>
      <c r="AE289" s="7" t="str">
        <f>HYPERLINK("https://static.wenjuan.pub/6448a247d0af58d925dffb12/upload_file/58-Q30-16832501709...-505327.jpg?e=1683388971&amp;token=-S3u1w3JrmFKSFNKh6j5JQkPKMGLqf-aPDDdDxY6:yZxArgW-teHCYBRSx2q385RfWT4=","1683250170941.jpg")</f>
        <v>1683250170941.jpg</v>
      </c>
    </row>
    <row r="290" s="1" customFormat="1" spans="1:31">
      <c r="A290" s="2">
        <v>289</v>
      </c>
      <c r="B290" s="3" t="s">
        <v>2540</v>
      </c>
      <c r="C290" s="3" t="s">
        <v>51</v>
      </c>
      <c r="D290" s="3" t="s">
        <v>2479</v>
      </c>
      <c r="E290" s="3" t="s">
        <v>1921</v>
      </c>
      <c r="F290" s="3" t="s">
        <v>2541</v>
      </c>
      <c r="G290" s="3" t="s">
        <v>2542</v>
      </c>
      <c r="H290" s="3" t="s">
        <v>56</v>
      </c>
      <c r="I290" s="3" t="s">
        <v>57</v>
      </c>
      <c r="J290" s="3" t="s">
        <v>731</v>
      </c>
      <c r="K290" s="3" t="s">
        <v>2528</v>
      </c>
      <c r="L290" s="3" t="s">
        <v>95</v>
      </c>
      <c r="M290" s="3" t="s">
        <v>827</v>
      </c>
      <c r="N290" s="3" t="s">
        <v>2543</v>
      </c>
      <c r="O290" s="3" t="s">
        <v>2479</v>
      </c>
      <c r="P290" s="3" t="s">
        <v>292</v>
      </c>
      <c r="Q290" s="3" t="s">
        <v>62</v>
      </c>
      <c r="R290" s="3" t="s">
        <v>2157</v>
      </c>
      <c r="S290" s="3" t="s">
        <v>64</v>
      </c>
      <c r="T290" s="3" t="s">
        <v>2544</v>
      </c>
      <c r="U290" s="3"/>
      <c r="V290" s="3" t="s">
        <v>2006</v>
      </c>
      <c r="W290" s="3" t="s">
        <v>68</v>
      </c>
      <c r="X290" s="3" t="s">
        <v>69</v>
      </c>
      <c r="Y290" s="3" t="s">
        <v>2545</v>
      </c>
      <c r="Z290" s="3" t="s">
        <v>240</v>
      </c>
      <c r="AA290" s="3" t="s">
        <v>2486</v>
      </c>
      <c r="AB290" s="3" t="s">
        <v>2487</v>
      </c>
      <c r="AC290" s="3" t="s">
        <v>2546</v>
      </c>
      <c r="AD290" s="3" t="s">
        <v>243</v>
      </c>
      <c r="AE290" s="7" t="str">
        <f>HYPERLINK("https://static.wenjuan.pub/6448a247d0af58d925dffb12/upload_file/101-Q30-16832511889...-116835.jpg?e=1683388971&amp;token=-S3u1w3JrmFKSFNKh6j5JQkPKMGLqf-aPDDdDxY6:fVbWq2vJh_lpkEViqJnE1RhO550=","1683251188991.jpg")</f>
        <v>1683251188991.jpg</v>
      </c>
    </row>
    <row r="291" s="1" customFormat="1" spans="1:31">
      <c r="A291" s="2">
        <v>290</v>
      </c>
      <c r="B291" s="3" t="s">
        <v>2547</v>
      </c>
      <c r="C291" s="3" t="s">
        <v>51</v>
      </c>
      <c r="D291" s="3" t="s">
        <v>2479</v>
      </c>
      <c r="E291" s="3" t="s">
        <v>1921</v>
      </c>
      <c r="F291" s="3" t="s">
        <v>2548</v>
      </c>
      <c r="G291" s="3" t="s">
        <v>2549</v>
      </c>
      <c r="H291" s="3" t="s">
        <v>56</v>
      </c>
      <c r="I291" s="3" t="s">
        <v>57</v>
      </c>
      <c r="J291" s="3" t="s">
        <v>675</v>
      </c>
      <c r="K291" s="3" t="s">
        <v>1303</v>
      </c>
      <c r="L291" s="3" t="s">
        <v>2125</v>
      </c>
      <c r="M291" s="3" t="s">
        <v>827</v>
      </c>
      <c r="N291" s="3" t="s">
        <v>2550</v>
      </c>
      <c r="O291" s="3" t="s">
        <v>2479</v>
      </c>
      <c r="P291" s="3" t="s">
        <v>136</v>
      </c>
      <c r="Q291" s="3" t="s">
        <v>62</v>
      </c>
      <c r="R291" s="3" t="s">
        <v>63</v>
      </c>
      <c r="S291" s="3" t="s">
        <v>64</v>
      </c>
      <c r="T291" s="3" t="s">
        <v>65</v>
      </c>
      <c r="U291" s="3" t="s">
        <v>2551</v>
      </c>
      <c r="V291" s="3" t="s">
        <v>240</v>
      </c>
      <c r="W291" s="3" t="s">
        <v>99</v>
      </c>
      <c r="X291" s="3" t="s">
        <v>69</v>
      </c>
      <c r="Y291" s="3" t="s">
        <v>2552</v>
      </c>
      <c r="Z291" s="3" t="s">
        <v>240</v>
      </c>
      <c r="AA291" s="3" t="s">
        <v>2486</v>
      </c>
      <c r="AB291" s="3" t="s">
        <v>2487</v>
      </c>
      <c r="AC291" s="3" t="s">
        <v>2553</v>
      </c>
      <c r="AD291" s="3" t="s">
        <v>243</v>
      </c>
      <c r="AE291" s="7" t="str">
        <f>HYPERLINK("https://static.wenjuan.pub/6448a247d0af58d925dffb12/upload_file/98-Q30-16832510426...-193062.jpg?e=1683388971&amp;token=-S3u1w3JrmFKSFNKh6j5JQkPKMGLqf-aPDDdDxY6:wlFJ9d1cs8D7XZTO1J0HrLJnEVc=","1683251042653.jpg")</f>
        <v>1683251042653.jpg</v>
      </c>
    </row>
    <row r="292" s="1" customFormat="1" spans="1:31">
      <c r="A292" s="2">
        <v>291</v>
      </c>
      <c r="B292" s="3" t="s">
        <v>2554</v>
      </c>
      <c r="C292" s="3" t="s">
        <v>51</v>
      </c>
      <c r="D292" s="3" t="s">
        <v>2479</v>
      </c>
      <c r="E292" s="3" t="s">
        <v>1921</v>
      </c>
      <c r="F292" s="3" t="s">
        <v>2555</v>
      </c>
      <c r="G292" s="3" t="s">
        <v>2556</v>
      </c>
      <c r="H292" s="3" t="s">
        <v>56</v>
      </c>
      <c r="I292" s="3" t="s">
        <v>57</v>
      </c>
      <c r="J292" s="3" t="s">
        <v>264</v>
      </c>
      <c r="K292" s="3" t="s">
        <v>232</v>
      </c>
      <c r="L292" s="3" t="s">
        <v>1924</v>
      </c>
      <c r="M292" s="3" t="s">
        <v>720</v>
      </c>
      <c r="N292" s="3" t="s">
        <v>2557</v>
      </c>
      <c r="O292" s="3" t="s">
        <v>2479</v>
      </c>
      <c r="P292" s="3" t="s">
        <v>2558</v>
      </c>
      <c r="Q292" s="3" t="s">
        <v>62</v>
      </c>
      <c r="R292" s="3" t="s">
        <v>63</v>
      </c>
      <c r="S292" s="3" t="s">
        <v>64</v>
      </c>
      <c r="T292" s="3" t="s">
        <v>65</v>
      </c>
      <c r="U292" s="3" t="s">
        <v>2559</v>
      </c>
      <c r="V292" s="3" t="s">
        <v>240</v>
      </c>
      <c r="W292" s="3" t="s">
        <v>68</v>
      </c>
      <c r="X292" s="3" t="s">
        <v>69</v>
      </c>
      <c r="Y292" s="3" t="s">
        <v>2560</v>
      </c>
      <c r="Z292" s="3" t="s">
        <v>240</v>
      </c>
      <c r="AA292" s="3" t="s">
        <v>2486</v>
      </c>
      <c r="AB292" s="3" t="s">
        <v>2487</v>
      </c>
      <c r="AC292" s="3" t="s">
        <v>2561</v>
      </c>
      <c r="AD292" s="3" t="s">
        <v>243</v>
      </c>
      <c r="AE292" s="7" t="str">
        <f>HYPERLINK("https://static.wenjuan.pub/6448a247d0af58d925dffb12/upload_file/697-Q30-IMG_2023050...-278241.jpg?e=1683388971&amp;token=-S3u1w3JrmFKSFNKh6j5JQkPKMGLqf-aPDDdDxY6:MeRgSUYu5h3ZrOCqcR6pW5LQl58=","IMG_20230505_095209.jpg")</f>
        <v>IMG_20230505_095209.jpg</v>
      </c>
    </row>
    <row r="293" s="1" customFormat="1" spans="1:31">
      <c r="A293" s="2">
        <v>292</v>
      </c>
      <c r="B293" s="3" t="s">
        <v>2562</v>
      </c>
      <c r="C293" s="3" t="s">
        <v>51</v>
      </c>
      <c r="D293" s="3" t="s">
        <v>2479</v>
      </c>
      <c r="E293" s="3" t="s">
        <v>1921</v>
      </c>
      <c r="F293" s="3" t="s">
        <v>2563</v>
      </c>
      <c r="G293" s="3" t="s">
        <v>2564</v>
      </c>
      <c r="H293" s="3" t="s">
        <v>56</v>
      </c>
      <c r="I293" s="3" t="s">
        <v>57</v>
      </c>
      <c r="J293" s="3" t="s">
        <v>231</v>
      </c>
      <c r="K293" s="3" t="s">
        <v>232</v>
      </c>
      <c r="L293" s="3" t="s">
        <v>1924</v>
      </c>
      <c r="M293" s="3" t="s">
        <v>234</v>
      </c>
      <c r="N293" s="3" t="s">
        <v>2565</v>
      </c>
      <c r="O293" s="3" t="s">
        <v>2479</v>
      </c>
      <c r="P293" s="3" t="s">
        <v>292</v>
      </c>
      <c r="Q293" s="3" t="s">
        <v>62</v>
      </c>
      <c r="R293" s="3" t="s">
        <v>63</v>
      </c>
      <c r="S293" s="3" t="s">
        <v>64</v>
      </c>
      <c r="T293" s="3" t="s">
        <v>97</v>
      </c>
      <c r="U293" s="3"/>
      <c r="V293" s="3" t="s">
        <v>98</v>
      </c>
      <c r="W293" s="3" t="s">
        <v>68</v>
      </c>
      <c r="X293" s="3" t="s">
        <v>69</v>
      </c>
      <c r="Y293" s="3" t="s">
        <v>2566</v>
      </c>
      <c r="Z293" s="3" t="s">
        <v>240</v>
      </c>
      <c r="AA293" s="3" t="s">
        <v>2486</v>
      </c>
      <c r="AB293" s="3" t="s">
        <v>2487</v>
      </c>
      <c r="AC293" s="3" t="s">
        <v>2567</v>
      </c>
      <c r="AD293" s="3" t="s">
        <v>243</v>
      </c>
      <c r="AE293" s="7" t="str">
        <f>HYPERLINK("https://static.wenjuan.pub/6448a247d0af58d925dffb12/upload_file/122-Q30-16832517249...-322031.jpg?e=1683388971&amp;token=-S3u1w3JrmFKSFNKh6j5JQkPKMGLqf-aPDDdDxY6:pTlAIs2T0NhADITP1SairpXjA8c=","1683251724948.jpg")</f>
        <v>1683251724948.jpg</v>
      </c>
    </row>
    <row r="294" s="1" customFormat="1" spans="1:31">
      <c r="A294" s="2">
        <v>293</v>
      </c>
      <c r="B294" s="3" t="s">
        <v>2568</v>
      </c>
      <c r="C294" s="3" t="s">
        <v>51</v>
      </c>
      <c r="D294" s="3" t="s">
        <v>2479</v>
      </c>
      <c r="E294" s="3" t="s">
        <v>1921</v>
      </c>
      <c r="F294" s="3" t="s">
        <v>2569</v>
      </c>
      <c r="G294" s="3" t="s">
        <v>2570</v>
      </c>
      <c r="H294" s="3" t="s">
        <v>56</v>
      </c>
      <c r="I294" s="3" t="s">
        <v>57</v>
      </c>
      <c r="J294" s="3" t="s">
        <v>264</v>
      </c>
      <c r="K294" s="3" t="s">
        <v>232</v>
      </c>
      <c r="L294" s="3" t="s">
        <v>1924</v>
      </c>
      <c r="M294" s="3" t="s">
        <v>2571</v>
      </c>
      <c r="N294" s="3" t="s">
        <v>2572</v>
      </c>
      <c r="O294" s="3" t="s">
        <v>2479</v>
      </c>
      <c r="P294" s="3" t="s">
        <v>124</v>
      </c>
      <c r="Q294" s="3" t="s">
        <v>62</v>
      </c>
      <c r="R294" s="3" t="s">
        <v>112</v>
      </c>
      <c r="S294" s="3" t="s">
        <v>64</v>
      </c>
      <c r="T294" s="3" t="s">
        <v>97</v>
      </c>
      <c r="U294" s="3" t="s">
        <v>2573</v>
      </c>
      <c r="V294" s="3" t="s">
        <v>98</v>
      </c>
      <c r="W294" s="3" t="s">
        <v>68</v>
      </c>
      <c r="X294" s="3" t="s">
        <v>69</v>
      </c>
      <c r="Y294" s="3" t="s">
        <v>2574</v>
      </c>
      <c r="Z294" s="3" t="s">
        <v>240</v>
      </c>
      <c r="AA294" s="3" t="s">
        <v>2486</v>
      </c>
      <c r="AB294" s="3" t="s">
        <v>2487</v>
      </c>
      <c r="AC294" s="3" t="s">
        <v>2575</v>
      </c>
      <c r="AD294" s="3" t="s">
        <v>243</v>
      </c>
      <c r="AE294" s="7" t="str">
        <f>HYPERLINK("https://static.wenjuan.pub/6448a247d0af58d925dffb12/upload_file/152-Q30-16832529854...-721125.jpg?e=1683388971&amp;token=-S3u1w3JrmFKSFNKh6j5JQkPKMGLqf-aPDDdDxY6:g1IXNDlffh_lgzLgOc-MUL22Nho=","1683252985456.jpg")</f>
        <v>1683252985456.jpg</v>
      </c>
    </row>
    <row r="295" s="1" customFormat="1" spans="1:31">
      <c r="A295" s="2">
        <v>294</v>
      </c>
      <c r="B295" s="3" t="s">
        <v>2576</v>
      </c>
      <c r="C295" s="3" t="s">
        <v>51</v>
      </c>
      <c r="D295" s="3" t="s">
        <v>2479</v>
      </c>
      <c r="E295" s="3" t="s">
        <v>1921</v>
      </c>
      <c r="F295" s="3" t="s">
        <v>2577</v>
      </c>
      <c r="G295" s="3" t="s">
        <v>2578</v>
      </c>
      <c r="H295" s="3" t="s">
        <v>56</v>
      </c>
      <c r="I295" s="3" t="s">
        <v>57</v>
      </c>
      <c r="J295" s="3" t="s">
        <v>264</v>
      </c>
      <c r="K295" s="3" t="s">
        <v>1958</v>
      </c>
      <c r="L295" s="3" t="s">
        <v>1924</v>
      </c>
      <c r="M295" s="3" t="s">
        <v>81</v>
      </c>
      <c r="N295" s="3" t="s">
        <v>510</v>
      </c>
      <c r="O295" s="3" t="s">
        <v>2479</v>
      </c>
      <c r="P295" s="3" t="s">
        <v>2579</v>
      </c>
      <c r="Q295" s="3" t="s">
        <v>62</v>
      </c>
      <c r="R295" s="3" t="s">
        <v>63</v>
      </c>
      <c r="S295" s="3" t="s">
        <v>64</v>
      </c>
      <c r="T295" s="3" t="s">
        <v>97</v>
      </c>
      <c r="U295" s="3"/>
      <c r="V295" s="3" t="s">
        <v>67</v>
      </c>
      <c r="W295" s="3" t="s">
        <v>68</v>
      </c>
      <c r="X295" s="3" t="s">
        <v>69</v>
      </c>
      <c r="Y295" s="3" t="s">
        <v>2580</v>
      </c>
      <c r="Z295" s="3" t="s">
        <v>240</v>
      </c>
      <c r="AA295" s="3" t="s">
        <v>2486</v>
      </c>
      <c r="AB295" s="3" t="s">
        <v>2487</v>
      </c>
      <c r="AC295" s="3" t="s">
        <v>2581</v>
      </c>
      <c r="AD295" s="3" t="s">
        <v>243</v>
      </c>
      <c r="AE295" s="7" t="str">
        <f>HYPERLINK("https://static.wenjuan.pub/6448a247d0af58d925dffb12/upload_file/158-Q30-29777D17-FD...-167560.jpeg?e=1683388971&amp;token=-S3u1w3JrmFKSFNKh6j5JQkPKMGLqf-aPDDdDxY6:gH0el8KCmmOEC3Q8MLI6qYwLvN8=","29777D17-FD0C-4D81-B517-C0B40EA7BA72.jpeg")</f>
        <v>29777D17-FD0C-4D81-B517-C0B40EA7BA72.jpeg</v>
      </c>
    </row>
    <row r="296" s="1" customFormat="1" spans="1:31">
      <c r="A296" s="2">
        <v>295</v>
      </c>
      <c r="B296" s="3" t="s">
        <v>2582</v>
      </c>
      <c r="C296" s="3" t="s">
        <v>51</v>
      </c>
      <c r="D296" s="3" t="s">
        <v>2479</v>
      </c>
      <c r="E296" s="3" t="s">
        <v>1921</v>
      </c>
      <c r="F296" s="3" t="s">
        <v>2583</v>
      </c>
      <c r="G296" s="3" t="s">
        <v>2584</v>
      </c>
      <c r="H296" s="3" t="s">
        <v>56</v>
      </c>
      <c r="I296" s="3" t="s">
        <v>57</v>
      </c>
      <c r="J296" s="3" t="s">
        <v>231</v>
      </c>
      <c r="K296" s="3" t="s">
        <v>1813</v>
      </c>
      <c r="L296" s="3" t="s">
        <v>2125</v>
      </c>
      <c r="M296" s="3" t="s">
        <v>81</v>
      </c>
      <c r="N296" s="3" t="s">
        <v>2585</v>
      </c>
      <c r="O296" s="3" t="s">
        <v>2479</v>
      </c>
      <c r="P296" s="3" t="s">
        <v>475</v>
      </c>
      <c r="Q296" s="3" t="s">
        <v>62</v>
      </c>
      <c r="R296" s="3" t="s">
        <v>2586</v>
      </c>
      <c r="S296" s="3" t="s">
        <v>64</v>
      </c>
      <c r="T296" s="3" t="s">
        <v>65</v>
      </c>
      <c r="U296" s="3" t="s">
        <v>2587</v>
      </c>
      <c r="V296" s="3" t="s">
        <v>1927</v>
      </c>
      <c r="W296" s="3" t="s">
        <v>68</v>
      </c>
      <c r="X296" s="3" t="s">
        <v>69</v>
      </c>
      <c r="Y296" s="3" t="s">
        <v>2588</v>
      </c>
      <c r="Z296" s="3" t="s">
        <v>240</v>
      </c>
      <c r="AA296" s="3" t="s">
        <v>2486</v>
      </c>
      <c r="AB296" s="3" t="s">
        <v>2487</v>
      </c>
      <c r="AC296" s="3" t="s">
        <v>2589</v>
      </c>
      <c r="AD296" s="3" t="s">
        <v>243</v>
      </c>
      <c r="AE296" s="7" t="str">
        <f>HYPERLINK("https://static.wenjuan.pub/6448a247d0af58d925dffb12/upload_file/175-Q30-16832542364...-110159.jpg?e=1683388971&amp;token=-S3u1w3JrmFKSFNKh6j5JQkPKMGLqf-aPDDdDxY6:ekHEw8THkKGAkbZuaJeCxKTU9kw=","1683254236433.jpg")</f>
        <v>1683254236433.jpg</v>
      </c>
    </row>
    <row r="297" s="1" customFormat="1" spans="1:31">
      <c r="A297" s="2">
        <v>296</v>
      </c>
      <c r="B297" s="3" t="s">
        <v>2590</v>
      </c>
      <c r="C297" s="3" t="s">
        <v>51</v>
      </c>
      <c r="D297" s="3" t="s">
        <v>2479</v>
      </c>
      <c r="E297" s="3" t="s">
        <v>1921</v>
      </c>
      <c r="F297" s="3" t="s">
        <v>2591</v>
      </c>
      <c r="G297" s="3" t="s">
        <v>2592</v>
      </c>
      <c r="H297" s="3" t="s">
        <v>56</v>
      </c>
      <c r="I297" s="3" t="s">
        <v>57</v>
      </c>
      <c r="J297" s="3" t="s">
        <v>610</v>
      </c>
      <c r="K297" s="3" t="s">
        <v>232</v>
      </c>
      <c r="L297" s="3" t="s">
        <v>1924</v>
      </c>
      <c r="M297" s="3" t="s">
        <v>81</v>
      </c>
      <c r="N297" s="3" t="s">
        <v>2593</v>
      </c>
      <c r="O297" s="3" t="s">
        <v>2479</v>
      </c>
      <c r="P297" s="3" t="s">
        <v>475</v>
      </c>
      <c r="Q297" s="3" t="s">
        <v>62</v>
      </c>
      <c r="R297" s="3" t="s">
        <v>63</v>
      </c>
      <c r="S297" s="3" t="s">
        <v>64</v>
      </c>
      <c r="T297" s="3" t="s">
        <v>2594</v>
      </c>
      <c r="U297" s="3"/>
      <c r="V297" s="3" t="s">
        <v>98</v>
      </c>
      <c r="W297" s="3" t="s">
        <v>68</v>
      </c>
      <c r="X297" s="3" t="s">
        <v>69</v>
      </c>
      <c r="Y297" s="3" t="s">
        <v>2595</v>
      </c>
      <c r="Z297" s="3" t="s">
        <v>240</v>
      </c>
      <c r="AA297" s="3" t="s">
        <v>2486</v>
      </c>
      <c r="AB297" s="3" t="s">
        <v>2487</v>
      </c>
      <c r="AC297" s="3" t="s">
        <v>2596</v>
      </c>
      <c r="AD297" s="3" t="s">
        <v>243</v>
      </c>
      <c r="AE297" s="7" t="str">
        <f>HYPERLINK("https://static.wenjuan.pub/6448a247d0af58d925dffb12/upload_file/698-Q30-image-406561.jpg?e=1683388971&amp;token=-S3u1w3JrmFKSFNKh6j5JQkPKMGLqf-aPDDdDxY6:qO-iJ33FJNAWIEFTnOTDn9Tytv8=","image.jpg")</f>
        <v>image.jpg</v>
      </c>
    </row>
    <row r="298" s="1" customFormat="1" spans="1:31">
      <c r="A298" s="2">
        <v>297</v>
      </c>
      <c r="B298" s="3" t="s">
        <v>2597</v>
      </c>
      <c r="C298" s="3" t="s">
        <v>51</v>
      </c>
      <c r="D298" s="3" t="s">
        <v>2479</v>
      </c>
      <c r="E298" s="3" t="s">
        <v>1921</v>
      </c>
      <c r="F298" s="3" t="s">
        <v>2598</v>
      </c>
      <c r="G298" s="3" t="s">
        <v>2599</v>
      </c>
      <c r="H298" s="3" t="s">
        <v>56</v>
      </c>
      <c r="I298" s="3" t="s">
        <v>57</v>
      </c>
      <c r="J298" s="3" t="s">
        <v>2600</v>
      </c>
      <c r="K298" s="3" t="s">
        <v>232</v>
      </c>
      <c r="L298" s="3" t="s">
        <v>1924</v>
      </c>
      <c r="M298" s="3" t="s">
        <v>81</v>
      </c>
      <c r="N298" s="3" t="s">
        <v>2601</v>
      </c>
      <c r="O298" s="3" t="s">
        <v>2479</v>
      </c>
      <c r="P298" s="3" t="s">
        <v>2602</v>
      </c>
      <c r="Q298" s="3" t="s">
        <v>62</v>
      </c>
      <c r="R298" s="3" t="s">
        <v>112</v>
      </c>
      <c r="S298" s="3" t="s">
        <v>64</v>
      </c>
      <c r="T298" s="3" t="s">
        <v>65</v>
      </c>
      <c r="U298" s="3" t="s">
        <v>2603</v>
      </c>
      <c r="V298" s="3" t="s">
        <v>240</v>
      </c>
      <c r="W298" s="3" t="s">
        <v>68</v>
      </c>
      <c r="X298" s="3" t="s">
        <v>69</v>
      </c>
      <c r="Y298" s="3" t="s">
        <v>2599</v>
      </c>
      <c r="Z298" s="3" t="s">
        <v>240</v>
      </c>
      <c r="AA298" s="3" t="s">
        <v>2486</v>
      </c>
      <c r="AB298" s="3" t="s">
        <v>2487</v>
      </c>
      <c r="AC298" s="3" t="s">
        <v>2604</v>
      </c>
      <c r="AD298" s="3" t="s">
        <v>243</v>
      </c>
      <c r="AE298" s="7" t="str">
        <f>HYPERLINK("https://static.wenjuan.pub/6448a247d0af58d925dffb12/upload_file/240-Q30-16832558092...-387706.jpg?e=1683388971&amp;token=-S3u1w3JrmFKSFNKh6j5JQkPKMGLqf-aPDDdDxY6:y6ocAk4Rbke4NT6DWosC6zP73hk=","1683255809218.jpg")</f>
        <v>1683255809218.jpg</v>
      </c>
    </row>
    <row r="299" s="1" customFormat="1" spans="1:31">
      <c r="A299" s="2">
        <v>298</v>
      </c>
      <c r="B299" s="3" t="s">
        <v>2605</v>
      </c>
      <c r="C299" s="3" t="s">
        <v>51</v>
      </c>
      <c r="D299" s="3" t="s">
        <v>2479</v>
      </c>
      <c r="E299" s="3" t="s">
        <v>1921</v>
      </c>
      <c r="F299" s="3" t="s">
        <v>2606</v>
      </c>
      <c r="G299" s="3" t="s">
        <v>2607</v>
      </c>
      <c r="H299" s="3" t="s">
        <v>56</v>
      </c>
      <c r="I299" s="3" t="s">
        <v>57</v>
      </c>
      <c r="J299" s="3" t="s">
        <v>231</v>
      </c>
      <c r="K299" s="3" t="s">
        <v>2608</v>
      </c>
      <c r="L299" s="3" t="s">
        <v>2609</v>
      </c>
      <c r="M299" s="3" t="s">
        <v>81</v>
      </c>
      <c r="N299" s="3" t="s">
        <v>2610</v>
      </c>
      <c r="O299" s="3" t="s">
        <v>2479</v>
      </c>
      <c r="P299" s="3" t="s">
        <v>1665</v>
      </c>
      <c r="Q299" s="3" t="s">
        <v>62</v>
      </c>
      <c r="R299" s="3" t="s">
        <v>414</v>
      </c>
      <c r="S299" s="3" t="s">
        <v>64</v>
      </c>
      <c r="T299" s="3" t="s">
        <v>2611</v>
      </c>
      <c r="U299" s="3"/>
      <c r="V299" s="3" t="s">
        <v>240</v>
      </c>
      <c r="W299" s="3" t="s">
        <v>68</v>
      </c>
      <c r="X299" s="3" t="s">
        <v>69</v>
      </c>
      <c r="Y299" s="3" t="s">
        <v>2612</v>
      </c>
      <c r="Z299" s="3" t="s">
        <v>240</v>
      </c>
      <c r="AA299" s="3" t="s">
        <v>2486</v>
      </c>
      <c r="AB299" s="3" t="s">
        <v>2487</v>
      </c>
      <c r="AC299" s="3" t="s">
        <v>2613</v>
      </c>
      <c r="AD299" s="3" t="s">
        <v>243</v>
      </c>
      <c r="AE299" s="7" t="str">
        <f>HYPERLINK("https://static.wenjuan.pub/6448a247d0af58d925dffb12/upload_file/242-Q30-16832557984...-928723.jpg?e=1683388971&amp;token=-S3u1w3JrmFKSFNKh6j5JQkPKMGLqf-aPDDdDxY6:VdMP15C-o8k6lQuMcGN5ZXriomE=","1683255798441.jpg")</f>
        <v>1683255798441.jpg</v>
      </c>
    </row>
    <row r="300" s="1" customFormat="1" spans="1:31">
      <c r="A300" s="2">
        <v>299</v>
      </c>
      <c r="B300" s="3" t="s">
        <v>2614</v>
      </c>
      <c r="C300" s="3" t="s">
        <v>51</v>
      </c>
      <c r="D300" s="3" t="s">
        <v>2479</v>
      </c>
      <c r="E300" s="3" t="s">
        <v>1921</v>
      </c>
      <c r="F300" s="3" t="s">
        <v>2615</v>
      </c>
      <c r="G300" s="3" t="s">
        <v>2616</v>
      </c>
      <c r="H300" s="3" t="s">
        <v>146</v>
      </c>
      <c r="I300" s="3" t="s">
        <v>57</v>
      </c>
      <c r="J300" s="3" t="s">
        <v>219</v>
      </c>
      <c r="K300" s="3" t="s">
        <v>2100</v>
      </c>
      <c r="L300" s="3" t="s">
        <v>2617</v>
      </c>
      <c r="M300" s="3" t="s">
        <v>81</v>
      </c>
      <c r="N300" s="3" t="s">
        <v>2618</v>
      </c>
      <c r="O300" s="3" t="s">
        <v>2479</v>
      </c>
      <c r="P300" s="3" t="s">
        <v>208</v>
      </c>
      <c r="Q300" s="3" t="s">
        <v>62</v>
      </c>
      <c r="R300" s="3" t="s">
        <v>63</v>
      </c>
      <c r="S300" s="3" t="s">
        <v>64</v>
      </c>
      <c r="T300" s="3" t="s">
        <v>97</v>
      </c>
      <c r="U300" s="3"/>
      <c r="V300" s="3" t="s">
        <v>210</v>
      </c>
      <c r="W300" s="3" t="s">
        <v>68</v>
      </c>
      <c r="X300" s="3" t="s">
        <v>69</v>
      </c>
      <c r="Y300" s="3" t="s">
        <v>2619</v>
      </c>
      <c r="Z300" s="3" t="s">
        <v>240</v>
      </c>
      <c r="AA300" s="3" t="s">
        <v>2486</v>
      </c>
      <c r="AB300" s="3" t="s">
        <v>2487</v>
      </c>
      <c r="AC300" s="3" t="s">
        <v>2620</v>
      </c>
      <c r="AD300" s="3" t="s">
        <v>243</v>
      </c>
      <c r="AE300" s="7" t="str">
        <f>HYPERLINK("https://static.wenjuan.pub/6448a247d0af58d925dffb12/upload_file/251-Q30-16832559752...-188888.jpg?e=1683388971&amp;token=-S3u1w3JrmFKSFNKh6j5JQkPKMGLqf-aPDDdDxY6:jGCRWXFOF1G6ssc9MU3R0yO9u18=","1683255975225.jpg")</f>
        <v>1683255975225.jpg</v>
      </c>
    </row>
    <row r="301" s="1" customFormat="1" spans="1:31">
      <c r="A301" s="2">
        <v>300</v>
      </c>
      <c r="B301" s="3" t="s">
        <v>2621</v>
      </c>
      <c r="C301" s="3" t="s">
        <v>51</v>
      </c>
      <c r="D301" s="3" t="s">
        <v>2479</v>
      </c>
      <c r="E301" s="3" t="s">
        <v>1921</v>
      </c>
      <c r="F301" s="3" t="s">
        <v>2622</v>
      </c>
      <c r="G301" s="3" t="s">
        <v>2623</v>
      </c>
      <c r="H301" s="3" t="s">
        <v>56</v>
      </c>
      <c r="I301" s="3" t="s">
        <v>132</v>
      </c>
      <c r="J301" s="3" t="s">
        <v>159</v>
      </c>
      <c r="K301" s="3" t="s">
        <v>2049</v>
      </c>
      <c r="L301" s="3" t="s">
        <v>1944</v>
      </c>
      <c r="M301" s="3" t="s">
        <v>81</v>
      </c>
      <c r="N301" s="3" t="s">
        <v>2624</v>
      </c>
      <c r="O301" s="3" t="s">
        <v>2479</v>
      </c>
      <c r="P301" s="3" t="s">
        <v>2625</v>
      </c>
      <c r="Q301" s="3" t="s">
        <v>62</v>
      </c>
      <c r="R301" s="3" t="s">
        <v>2626</v>
      </c>
      <c r="S301" s="3" t="s">
        <v>64</v>
      </c>
      <c r="T301" s="3" t="s">
        <v>65</v>
      </c>
      <c r="U301" s="3" t="s">
        <v>2627</v>
      </c>
      <c r="V301" s="3" t="s">
        <v>67</v>
      </c>
      <c r="W301" s="3" t="s">
        <v>68</v>
      </c>
      <c r="X301" s="3" t="s">
        <v>69</v>
      </c>
      <c r="Y301" s="3" t="s">
        <v>2623</v>
      </c>
      <c r="Z301" s="3" t="s">
        <v>240</v>
      </c>
      <c r="AA301" s="3" t="s">
        <v>2486</v>
      </c>
      <c r="AB301" s="3" t="s">
        <v>2487</v>
      </c>
      <c r="AC301" s="3" t="s">
        <v>2628</v>
      </c>
      <c r="AD301" s="3" t="s">
        <v>243</v>
      </c>
      <c r="AE301" s="7" t="str">
        <f>HYPERLINK("https://static.wenjuan.pub/6448a247d0af58d925dffb12/upload_file/276-Q30-16832568605...-413325.jpg?e=1683388971&amp;token=-S3u1w3JrmFKSFNKh6j5JQkPKMGLqf-aPDDdDxY6:sbe-mnmypwNwwpRhEUhYr0DiVbQ=","1683256860571.jpg")</f>
        <v>1683256860571.jpg</v>
      </c>
    </row>
    <row r="302" s="1" customFormat="1" spans="1:31">
      <c r="A302" s="2">
        <v>301</v>
      </c>
      <c r="B302" s="3" t="s">
        <v>2629</v>
      </c>
      <c r="C302" s="3" t="s">
        <v>51</v>
      </c>
      <c r="D302" s="3" t="s">
        <v>2479</v>
      </c>
      <c r="E302" s="3" t="s">
        <v>1921</v>
      </c>
      <c r="F302" s="3" t="s">
        <v>2630</v>
      </c>
      <c r="G302" s="3" t="s">
        <v>2631</v>
      </c>
      <c r="H302" s="3" t="s">
        <v>321</v>
      </c>
      <c r="I302" s="3" t="s">
        <v>57</v>
      </c>
      <c r="J302" s="3" t="s">
        <v>2041</v>
      </c>
      <c r="K302" s="3" t="s">
        <v>2049</v>
      </c>
      <c r="L302" s="3" t="s">
        <v>95</v>
      </c>
      <c r="M302" s="3" t="s">
        <v>81</v>
      </c>
      <c r="N302" s="3" t="s">
        <v>2632</v>
      </c>
      <c r="O302" s="3" t="s">
        <v>2479</v>
      </c>
      <c r="P302" s="3" t="s">
        <v>83</v>
      </c>
      <c r="Q302" s="3" t="s">
        <v>84</v>
      </c>
      <c r="R302" s="3" t="s">
        <v>63</v>
      </c>
      <c r="S302" s="3" t="s">
        <v>64</v>
      </c>
      <c r="T302" s="3" t="s">
        <v>65</v>
      </c>
      <c r="U302" s="3"/>
      <c r="V302" s="3" t="s">
        <v>240</v>
      </c>
      <c r="W302" s="3" t="s">
        <v>68</v>
      </c>
      <c r="X302" s="3" t="s">
        <v>69</v>
      </c>
      <c r="Y302" s="3" t="s">
        <v>2633</v>
      </c>
      <c r="Z302" s="3" t="s">
        <v>240</v>
      </c>
      <c r="AA302" s="3" t="s">
        <v>2486</v>
      </c>
      <c r="AB302" s="3" t="s">
        <v>2487</v>
      </c>
      <c r="AC302" s="3" t="s">
        <v>2634</v>
      </c>
      <c r="AD302" s="3" t="s">
        <v>243</v>
      </c>
      <c r="AE302" s="7" t="str">
        <f>HYPERLINK("https://static.wenjuan.pub/6448a247d0af58d925dffb12/upload_file/296-Q30-16832573061...-853024.jpg?e=1683388971&amp;token=-S3u1w3JrmFKSFNKh6j5JQkPKMGLqf-aPDDdDxY6:Ix1ICTqdGLr2KJlafEWkcOzp80A=","1683257306159.jpg")</f>
        <v>1683257306159.jpg</v>
      </c>
    </row>
    <row r="303" s="1" customFormat="1" spans="1:31">
      <c r="A303" s="2">
        <v>302</v>
      </c>
      <c r="B303" s="3" t="s">
        <v>2635</v>
      </c>
      <c r="C303" s="3" t="s">
        <v>51</v>
      </c>
      <c r="D303" s="3" t="s">
        <v>2479</v>
      </c>
      <c r="E303" s="3" t="s">
        <v>1921</v>
      </c>
      <c r="F303" s="3" t="s">
        <v>2636</v>
      </c>
      <c r="G303" s="3" t="s">
        <v>2637</v>
      </c>
      <c r="H303" s="3" t="s">
        <v>56</v>
      </c>
      <c r="I303" s="3" t="s">
        <v>57</v>
      </c>
      <c r="J303" s="3" t="s">
        <v>219</v>
      </c>
      <c r="K303" s="3" t="s">
        <v>232</v>
      </c>
      <c r="L303" s="3" t="s">
        <v>2116</v>
      </c>
      <c r="M303" s="3" t="s">
        <v>1673</v>
      </c>
      <c r="N303" s="3" t="s">
        <v>2638</v>
      </c>
      <c r="O303" s="3" t="s">
        <v>2479</v>
      </c>
      <c r="P303" s="3" t="s">
        <v>2639</v>
      </c>
      <c r="Q303" s="3" t="s">
        <v>62</v>
      </c>
      <c r="R303" s="3" t="s">
        <v>2640</v>
      </c>
      <c r="S303" s="3" t="s">
        <v>64</v>
      </c>
      <c r="T303" s="3" t="s">
        <v>65</v>
      </c>
      <c r="U303" s="3" t="s">
        <v>2641</v>
      </c>
      <c r="V303" s="3" t="s">
        <v>1927</v>
      </c>
      <c r="W303" s="3" t="s">
        <v>68</v>
      </c>
      <c r="X303" s="3" t="s">
        <v>69</v>
      </c>
      <c r="Y303" s="3" t="s">
        <v>2642</v>
      </c>
      <c r="Z303" s="3" t="s">
        <v>240</v>
      </c>
      <c r="AA303" s="3" t="s">
        <v>2486</v>
      </c>
      <c r="AB303" s="3" t="s">
        <v>2487</v>
      </c>
      <c r="AC303" s="3" t="s">
        <v>2643</v>
      </c>
      <c r="AD303" s="3" t="s">
        <v>243</v>
      </c>
      <c r="AE303" s="7" t="str">
        <f>HYPERLINK("https://static.wenjuan.pub/6448a247d0af58d925dffb12/upload_file/322-Q30-16832581848...-243851.jpg?e=1683388971&amp;token=-S3u1w3JrmFKSFNKh6j5JQkPKMGLqf-aPDDdDxY6:EVCneg1RE33VroSdGAk1UHkF_1k=","1683258184813.jpg")</f>
        <v>1683258184813.jpg</v>
      </c>
    </row>
    <row r="304" s="1" customFormat="1" spans="1:31">
      <c r="A304" s="2">
        <v>303</v>
      </c>
      <c r="B304" s="3" t="s">
        <v>2644</v>
      </c>
      <c r="C304" s="3" t="s">
        <v>51</v>
      </c>
      <c r="D304" s="3" t="s">
        <v>2479</v>
      </c>
      <c r="E304" s="3" t="s">
        <v>1921</v>
      </c>
      <c r="F304" s="3" t="s">
        <v>2645</v>
      </c>
      <c r="G304" s="3" t="s">
        <v>2646</v>
      </c>
      <c r="H304" s="3" t="s">
        <v>78</v>
      </c>
      <c r="I304" s="3" t="s">
        <v>57</v>
      </c>
      <c r="J304" s="3" t="s">
        <v>2041</v>
      </c>
      <c r="K304" s="3" t="s">
        <v>2647</v>
      </c>
      <c r="L304" s="3" t="s">
        <v>2648</v>
      </c>
      <c r="M304" s="3" t="s">
        <v>2340</v>
      </c>
      <c r="N304" s="3" t="s">
        <v>2649</v>
      </c>
      <c r="O304" s="3" t="s">
        <v>2479</v>
      </c>
      <c r="P304" s="3" t="s">
        <v>2650</v>
      </c>
      <c r="Q304" s="3" t="s">
        <v>62</v>
      </c>
      <c r="R304" s="3" t="s">
        <v>63</v>
      </c>
      <c r="S304" s="3" t="s">
        <v>64</v>
      </c>
      <c r="T304" s="3" t="s">
        <v>2651</v>
      </c>
      <c r="U304" s="3"/>
      <c r="V304" s="3" t="s">
        <v>210</v>
      </c>
      <c r="W304" s="3" t="s">
        <v>339</v>
      </c>
      <c r="X304" s="3" t="s">
        <v>2652</v>
      </c>
      <c r="Y304" s="3" t="s">
        <v>2653</v>
      </c>
      <c r="Z304" s="3" t="s">
        <v>240</v>
      </c>
      <c r="AA304" s="3" t="s">
        <v>2486</v>
      </c>
      <c r="AB304" s="3" t="s">
        <v>2487</v>
      </c>
      <c r="AC304" s="3" t="s">
        <v>2654</v>
      </c>
      <c r="AD304" s="3" t="s">
        <v>243</v>
      </c>
      <c r="AE304" s="7" t="str">
        <f>HYPERLINK("https://static.wenjuan.pub/6448a247d0af58d925dffb12/upload_file/331-Q30-16832583435...-657592.jpg?e=1683388971&amp;token=-S3u1w3JrmFKSFNKh6j5JQkPKMGLqf-aPDDdDxY6:XuNLW_fGntC3SC3p08VuQm2on2w=","1683258343584.jpg")</f>
        <v>1683258343584.jpg</v>
      </c>
    </row>
    <row r="305" s="1" customFormat="1" spans="1:31">
      <c r="A305" s="2">
        <v>304</v>
      </c>
      <c r="B305" s="3" t="s">
        <v>2655</v>
      </c>
      <c r="C305" s="3" t="s">
        <v>51</v>
      </c>
      <c r="D305" s="3" t="s">
        <v>2479</v>
      </c>
      <c r="E305" s="3" t="s">
        <v>1921</v>
      </c>
      <c r="F305" s="3" t="s">
        <v>2656</v>
      </c>
      <c r="G305" s="3" t="s">
        <v>2657</v>
      </c>
      <c r="H305" s="3" t="s">
        <v>56</v>
      </c>
      <c r="I305" s="3" t="s">
        <v>57</v>
      </c>
      <c r="J305" s="3" t="s">
        <v>16</v>
      </c>
      <c r="K305" s="3" t="s">
        <v>2658</v>
      </c>
      <c r="L305" s="3" t="s">
        <v>1944</v>
      </c>
      <c r="M305" s="3" t="s">
        <v>81</v>
      </c>
      <c r="N305" s="3" t="s">
        <v>2659</v>
      </c>
      <c r="O305" s="3" t="s">
        <v>2479</v>
      </c>
      <c r="P305" s="3" t="s">
        <v>2660</v>
      </c>
      <c r="Q305" s="3" t="s">
        <v>62</v>
      </c>
      <c r="R305" s="3" t="s">
        <v>63</v>
      </c>
      <c r="S305" s="3" t="s">
        <v>64</v>
      </c>
      <c r="T305" s="3" t="s">
        <v>2661</v>
      </c>
      <c r="U305" s="3"/>
      <c r="V305" s="3" t="s">
        <v>67</v>
      </c>
      <c r="W305" s="3" t="s">
        <v>339</v>
      </c>
      <c r="X305" s="3" t="s">
        <v>69</v>
      </c>
      <c r="Y305" s="3" t="s">
        <v>2662</v>
      </c>
      <c r="Z305" s="3" t="s">
        <v>240</v>
      </c>
      <c r="AA305" s="3" t="s">
        <v>2486</v>
      </c>
      <c r="AB305" s="3" t="s">
        <v>2487</v>
      </c>
      <c r="AC305" s="3" t="s">
        <v>2663</v>
      </c>
      <c r="AD305" s="3" t="s">
        <v>243</v>
      </c>
      <c r="AE305" s="7" t="str">
        <f>HYPERLINK("https://static.wenjuan.pub/6448a247d0af58d925dffb12/upload_file/356-Q30-16832588968...-461709.jpg?e=1683388971&amp;token=-S3u1w3JrmFKSFNKh6j5JQkPKMGLqf-aPDDdDxY6:e3NtJEu4gw5bkob51owd8O3sWAI=","1683258896884.jpg")</f>
        <v>1683258896884.jpg</v>
      </c>
    </row>
    <row r="306" s="1" customFormat="1" spans="1:31">
      <c r="A306" s="2">
        <v>305</v>
      </c>
      <c r="B306" s="3" t="s">
        <v>2664</v>
      </c>
      <c r="C306" s="3" t="s">
        <v>51</v>
      </c>
      <c r="D306" s="3" t="s">
        <v>2479</v>
      </c>
      <c r="E306" s="3" t="s">
        <v>1921</v>
      </c>
      <c r="F306" s="3" t="s">
        <v>2665</v>
      </c>
      <c r="G306" s="3" t="s">
        <v>2666</v>
      </c>
      <c r="H306" s="3" t="s">
        <v>78</v>
      </c>
      <c r="I306" s="3" t="s">
        <v>57</v>
      </c>
      <c r="J306" s="3" t="s">
        <v>264</v>
      </c>
      <c r="K306" s="3" t="s">
        <v>2520</v>
      </c>
      <c r="L306" s="3" t="s">
        <v>1944</v>
      </c>
      <c r="M306" s="3" t="s">
        <v>81</v>
      </c>
      <c r="N306" s="3" t="s">
        <v>1674</v>
      </c>
      <c r="O306" s="3" t="s">
        <v>2479</v>
      </c>
      <c r="P306" s="3" t="s">
        <v>124</v>
      </c>
      <c r="Q306" s="3" t="s">
        <v>62</v>
      </c>
      <c r="R306" s="3" t="s">
        <v>293</v>
      </c>
      <c r="S306" s="3" t="s">
        <v>64</v>
      </c>
      <c r="T306" s="3" t="s">
        <v>65</v>
      </c>
      <c r="U306" s="3" t="s">
        <v>2667</v>
      </c>
      <c r="V306" s="3" t="s">
        <v>1927</v>
      </c>
      <c r="W306" s="3" t="s">
        <v>68</v>
      </c>
      <c r="X306" s="3" t="s">
        <v>69</v>
      </c>
      <c r="Y306" s="3" t="s">
        <v>2668</v>
      </c>
      <c r="Z306" s="3" t="s">
        <v>240</v>
      </c>
      <c r="AA306" s="3" t="s">
        <v>2486</v>
      </c>
      <c r="AB306" s="3" t="s">
        <v>2487</v>
      </c>
      <c r="AC306" s="3" t="s">
        <v>2669</v>
      </c>
      <c r="AD306" s="3" t="s">
        <v>243</v>
      </c>
      <c r="AE306" s="7" t="str">
        <f>HYPERLINK("https://static.wenjuan.pub/6448a247d0af58d925dffb12/upload_file/355-Q30-16832589568...-151966.jpg?e=1683388971&amp;token=-S3u1w3JrmFKSFNKh6j5JQkPKMGLqf-aPDDdDxY6:N_z6-xLI-pS7kW2X1HSGE3S9_sA=","1683258956878.jpg")</f>
        <v>1683258956878.jpg</v>
      </c>
    </row>
    <row r="307" s="1" customFormat="1" spans="1:31">
      <c r="A307" s="2">
        <v>306</v>
      </c>
      <c r="B307" s="3" t="s">
        <v>2670</v>
      </c>
      <c r="C307" s="3" t="s">
        <v>51</v>
      </c>
      <c r="D307" s="3" t="s">
        <v>2479</v>
      </c>
      <c r="E307" s="3" t="s">
        <v>1921</v>
      </c>
      <c r="F307" s="3" t="s">
        <v>2671</v>
      </c>
      <c r="G307" s="3" t="s">
        <v>2672</v>
      </c>
      <c r="H307" s="3" t="s">
        <v>56</v>
      </c>
      <c r="I307" s="3" t="s">
        <v>132</v>
      </c>
      <c r="J307" s="3" t="s">
        <v>693</v>
      </c>
      <c r="K307" s="3" t="s">
        <v>232</v>
      </c>
      <c r="L307" s="3" t="s">
        <v>1924</v>
      </c>
      <c r="M307" s="3" t="s">
        <v>81</v>
      </c>
      <c r="N307" s="3" t="s">
        <v>2673</v>
      </c>
      <c r="O307" s="3" t="s">
        <v>2479</v>
      </c>
      <c r="P307" s="3" t="s">
        <v>2674</v>
      </c>
      <c r="Q307" s="3" t="s">
        <v>62</v>
      </c>
      <c r="R307" s="3" t="s">
        <v>2675</v>
      </c>
      <c r="S307" s="3" t="s">
        <v>64</v>
      </c>
      <c r="T307" s="3" t="s">
        <v>2676</v>
      </c>
      <c r="U307" s="3"/>
      <c r="V307" s="3" t="s">
        <v>2006</v>
      </c>
      <c r="W307" s="3" t="s">
        <v>68</v>
      </c>
      <c r="X307" s="3" t="s">
        <v>69</v>
      </c>
      <c r="Y307" s="3" t="s">
        <v>2677</v>
      </c>
      <c r="Z307" s="3" t="s">
        <v>240</v>
      </c>
      <c r="AA307" s="3" t="s">
        <v>2486</v>
      </c>
      <c r="AB307" s="3" t="s">
        <v>2487</v>
      </c>
      <c r="AC307" s="3" t="s">
        <v>2678</v>
      </c>
      <c r="AD307" s="3" t="s">
        <v>243</v>
      </c>
      <c r="AE307" s="7" t="str">
        <f>HYPERLINK("https://static.wenjuan.pub/6448a247d0af58d925dffb12/upload_file/394-Q30-16832601293...-198977.jpg?e=1683388971&amp;token=-S3u1w3JrmFKSFNKh6j5JQkPKMGLqf-aPDDdDxY6:y7sMFpqeXE7S-QuysKGT7_2bjyQ=","1683260129332.jpg")</f>
        <v>1683260129332.jpg</v>
      </c>
    </row>
    <row r="308" s="1" customFormat="1" spans="1:31">
      <c r="A308" s="2">
        <v>307</v>
      </c>
      <c r="B308" s="3" t="s">
        <v>2679</v>
      </c>
      <c r="C308" s="3" t="s">
        <v>142</v>
      </c>
      <c r="D308" s="3" t="s">
        <v>2479</v>
      </c>
      <c r="E308" s="3" t="s">
        <v>1921</v>
      </c>
      <c r="F308" s="3" t="s">
        <v>2680</v>
      </c>
      <c r="G308" s="3" t="s">
        <v>2681</v>
      </c>
      <c r="H308" s="3" t="s">
        <v>56</v>
      </c>
      <c r="I308" s="3" t="s">
        <v>57</v>
      </c>
      <c r="J308" s="3" t="s">
        <v>754</v>
      </c>
      <c r="K308" s="3" t="s">
        <v>1935</v>
      </c>
      <c r="L308" s="3" t="s">
        <v>1924</v>
      </c>
      <c r="M308" s="3" t="s">
        <v>160</v>
      </c>
      <c r="N308" s="3" t="s">
        <v>2682</v>
      </c>
      <c r="O308" s="3" t="s">
        <v>2479</v>
      </c>
      <c r="P308" s="3" t="s">
        <v>2625</v>
      </c>
      <c r="Q308" s="3" t="s">
        <v>62</v>
      </c>
      <c r="R308" s="3" t="s">
        <v>112</v>
      </c>
      <c r="S308" s="3" t="s">
        <v>64</v>
      </c>
      <c r="T308" s="3" t="s">
        <v>2683</v>
      </c>
      <c r="U308" s="3"/>
      <c r="V308" s="3" t="s">
        <v>98</v>
      </c>
      <c r="W308" s="3" t="s">
        <v>68</v>
      </c>
      <c r="X308" s="3" t="s">
        <v>69</v>
      </c>
      <c r="Y308" s="3" t="s">
        <v>2684</v>
      </c>
      <c r="Z308" s="3" t="s">
        <v>240</v>
      </c>
      <c r="AA308" s="3" t="s">
        <v>2486</v>
      </c>
      <c r="AB308" s="3" t="s">
        <v>2487</v>
      </c>
      <c r="AC308" s="3" t="s">
        <v>2685</v>
      </c>
      <c r="AD308" s="3" t="s">
        <v>74</v>
      </c>
      <c r="AE308" s="7" t="str">
        <f>HYPERLINK("https://static.wenjuan.pub/6448a247d0af58d925dffb12/upload_file/402-Q30-35B5DF21-40...-549314.jpeg?e=1683388971&amp;token=-S3u1w3JrmFKSFNKh6j5JQkPKMGLqf-aPDDdDxY6:5H2c18rRWsGhNCIm5P295OZUtCk=","35B5DF21-401E-44B2-BBCA-C3B8E7834FB9.jpeg")</f>
        <v>35B5DF21-401E-44B2-BBCA-C3B8E7834FB9.jpeg</v>
      </c>
    </row>
    <row r="309" s="1" customFormat="1" spans="1:31">
      <c r="A309" s="2">
        <v>308</v>
      </c>
      <c r="B309" s="3" t="s">
        <v>2686</v>
      </c>
      <c r="C309" s="3" t="s">
        <v>51</v>
      </c>
      <c r="D309" s="3" t="s">
        <v>2479</v>
      </c>
      <c r="E309" s="3" t="s">
        <v>1921</v>
      </c>
      <c r="F309" s="3" t="s">
        <v>2687</v>
      </c>
      <c r="G309" s="3" t="s">
        <v>2688</v>
      </c>
      <c r="H309" s="3" t="s">
        <v>321</v>
      </c>
      <c r="I309" s="3" t="s">
        <v>263</v>
      </c>
      <c r="J309" s="3" t="s">
        <v>264</v>
      </c>
      <c r="K309" s="3" t="s">
        <v>1303</v>
      </c>
      <c r="L309" s="3" t="s">
        <v>2125</v>
      </c>
      <c r="M309" s="3" t="s">
        <v>1242</v>
      </c>
      <c r="N309" s="3" t="s">
        <v>2689</v>
      </c>
      <c r="O309" s="3" t="s">
        <v>2479</v>
      </c>
      <c r="P309" s="3" t="s">
        <v>2690</v>
      </c>
      <c r="Q309" s="3" t="s">
        <v>62</v>
      </c>
      <c r="R309" s="3" t="s">
        <v>2691</v>
      </c>
      <c r="S309" s="3" t="s">
        <v>196</v>
      </c>
      <c r="T309" s="3" t="s">
        <v>65</v>
      </c>
      <c r="U309" s="3" t="s">
        <v>2692</v>
      </c>
      <c r="V309" s="3" t="s">
        <v>240</v>
      </c>
      <c r="W309" s="3" t="s">
        <v>68</v>
      </c>
      <c r="X309" s="3" t="s">
        <v>69</v>
      </c>
      <c r="Y309" s="3" t="s">
        <v>2693</v>
      </c>
      <c r="Z309" s="3" t="s">
        <v>240</v>
      </c>
      <c r="AA309" s="3" t="s">
        <v>2486</v>
      </c>
      <c r="AB309" s="3" t="s">
        <v>2487</v>
      </c>
      <c r="AC309" s="3" t="s">
        <v>2694</v>
      </c>
      <c r="AD309" s="3" t="s">
        <v>243</v>
      </c>
      <c r="AE309" s="7" t="str">
        <f>HYPERLINK("https://static.wenjuan.pub/6448a247d0af58d925dffb12/upload_file/439-Q30-16832626313...-726640.jpg?e=1683388971&amp;token=-S3u1w3JrmFKSFNKh6j5JQkPKMGLqf-aPDDdDxY6:K5QzDaKllXgRst5N7kGUF8VMPhY=","1683262631371.jpg")</f>
        <v>1683262631371.jpg</v>
      </c>
    </row>
    <row r="310" s="1" customFormat="1" spans="1:31">
      <c r="A310" s="2">
        <v>309</v>
      </c>
      <c r="B310" s="3" t="s">
        <v>2695</v>
      </c>
      <c r="C310" s="3" t="s">
        <v>51</v>
      </c>
      <c r="D310" s="3" t="s">
        <v>2479</v>
      </c>
      <c r="E310" s="3" t="s">
        <v>1921</v>
      </c>
      <c r="F310" s="3" t="s">
        <v>2696</v>
      </c>
      <c r="G310" s="3" t="s">
        <v>2697</v>
      </c>
      <c r="H310" s="3" t="s">
        <v>78</v>
      </c>
      <c r="I310" s="3" t="s">
        <v>57</v>
      </c>
      <c r="J310" s="3" t="s">
        <v>231</v>
      </c>
      <c r="K310" s="3" t="s">
        <v>232</v>
      </c>
      <c r="L310" s="3" t="s">
        <v>1924</v>
      </c>
      <c r="M310" s="3" t="s">
        <v>81</v>
      </c>
      <c r="N310" s="3" t="s">
        <v>2698</v>
      </c>
      <c r="O310" s="3" t="s">
        <v>2479</v>
      </c>
      <c r="P310" s="3" t="s">
        <v>2699</v>
      </c>
      <c r="Q310" s="3" t="s">
        <v>62</v>
      </c>
      <c r="R310" s="3" t="s">
        <v>63</v>
      </c>
      <c r="S310" s="3" t="s">
        <v>64</v>
      </c>
      <c r="T310" s="3" t="s">
        <v>2700</v>
      </c>
      <c r="U310" s="3"/>
      <c r="V310" s="3" t="s">
        <v>98</v>
      </c>
      <c r="W310" s="3" t="s">
        <v>68</v>
      </c>
      <c r="X310" s="3" t="s">
        <v>69</v>
      </c>
      <c r="Y310" s="3" t="s">
        <v>2701</v>
      </c>
      <c r="Z310" s="3" t="s">
        <v>240</v>
      </c>
      <c r="AA310" s="3" t="s">
        <v>2486</v>
      </c>
      <c r="AB310" s="3" t="s">
        <v>2487</v>
      </c>
      <c r="AC310" s="3" t="s">
        <v>2702</v>
      </c>
      <c r="AD310" s="3" t="s">
        <v>243</v>
      </c>
      <c r="AE310" s="7" t="str">
        <f>HYPERLINK("https://static.wenjuan.pub/6448a247d0af58d925dffb12/upload_file/436-Q30-IMG_2023050...-610630.jpg?e=1683388971&amp;token=-S3u1w3JrmFKSFNKh6j5JQkPKMGLqf-aPDDdDxY6:tiE_5-DblokDNFou16xUvTBGH38=","IMG_20230505_124758.jpg")</f>
        <v>IMG_20230505_124758.jpg</v>
      </c>
    </row>
    <row r="311" s="1" customFormat="1" spans="1:31">
      <c r="A311" s="2">
        <v>310</v>
      </c>
      <c r="B311" s="3" t="s">
        <v>2703</v>
      </c>
      <c r="C311" s="3" t="s">
        <v>51</v>
      </c>
      <c r="D311" s="3" t="s">
        <v>2479</v>
      </c>
      <c r="E311" s="3" t="s">
        <v>1921</v>
      </c>
      <c r="F311" s="3" t="s">
        <v>2704</v>
      </c>
      <c r="G311" s="3" t="s">
        <v>2705</v>
      </c>
      <c r="H311" s="3" t="s">
        <v>56</v>
      </c>
      <c r="I311" s="3" t="s">
        <v>57</v>
      </c>
      <c r="J311" s="3" t="s">
        <v>16</v>
      </c>
      <c r="K311" s="3" t="s">
        <v>2706</v>
      </c>
      <c r="L311" s="3" t="s">
        <v>2286</v>
      </c>
      <c r="M311" s="3" t="s">
        <v>2707</v>
      </c>
      <c r="N311" s="3" t="s">
        <v>2708</v>
      </c>
      <c r="O311" s="3" t="s">
        <v>2479</v>
      </c>
      <c r="P311" s="3" t="s">
        <v>61</v>
      </c>
      <c r="Q311" s="3" t="s">
        <v>62</v>
      </c>
      <c r="R311" s="3" t="s">
        <v>558</v>
      </c>
      <c r="S311" s="3" t="s">
        <v>64</v>
      </c>
      <c r="T311" s="3" t="s">
        <v>97</v>
      </c>
      <c r="U311" s="3"/>
      <c r="V311" s="3" t="s">
        <v>2709</v>
      </c>
      <c r="W311" s="3" t="s">
        <v>68</v>
      </c>
      <c r="X311" s="3" t="s">
        <v>69</v>
      </c>
      <c r="Y311" s="3" t="s">
        <v>2710</v>
      </c>
      <c r="Z311" s="3" t="s">
        <v>240</v>
      </c>
      <c r="AA311" s="3" t="s">
        <v>2486</v>
      </c>
      <c r="AB311" s="3" t="s">
        <v>2487</v>
      </c>
      <c r="AC311" s="3" t="s">
        <v>2711</v>
      </c>
      <c r="AD311" s="3" t="s">
        <v>243</v>
      </c>
      <c r="AE311" s="7" t="str">
        <f>HYPERLINK("https://static.wenjuan.pub/6448a247d0af58d925dffb12/upload_file/451-Q30-16832631619...-880487.jpg?e=1683388971&amp;token=-S3u1w3JrmFKSFNKh6j5JQkPKMGLqf-aPDDdDxY6:CgXkraoERUx6K8W6N0T54_caTbg=","1683263161949.jpg")</f>
        <v>1683263161949.jpg</v>
      </c>
    </row>
    <row r="312" s="1" customFormat="1" spans="1:31">
      <c r="A312" s="2">
        <v>311</v>
      </c>
      <c r="B312" s="3" t="s">
        <v>2712</v>
      </c>
      <c r="C312" s="3" t="s">
        <v>51</v>
      </c>
      <c r="D312" s="3" t="s">
        <v>2479</v>
      </c>
      <c r="E312" s="3" t="s">
        <v>1921</v>
      </c>
      <c r="F312" s="3" t="s">
        <v>2713</v>
      </c>
      <c r="G312" s="3" t="s">
        <v>2714</v>
      </c>
      <c r="H312" s="3" t="s">
        <v>56</v>
      </c>
      <c r="I312" s="3" t="s">
        <v>57</v>
      </c>
      <c r="J312" s="3" t="s">
        <v>264</v>
      </c>
      <c r="K312" s="3" t="s">
        <v>232</v>
      </c>
      <c r="L312" s="3" t="s">
        <v>1924</v>
      </c>
      <c r="M312" s="3" t="s">
        <v>1096</v>
      </c>
      <c r="N312" s="3" t="s">
        <v>264</v>
      </c>
      <c r="O312" s="3" t="s">
        <v>2479</v>
      </c>
      <c r="P312" s="3" t="s">
        <v>124</v>
      </c>
      <c r="Q312" s="3" t="s">
        <v>62</v>
      </c>
      <c r="R312" s="3" t="s">
        <v>63</v>
      </c>
      <c r="S312" s="3" t="s">
        <v>64</v>
      </c>
      <c r="T312" s="3" t="s">
        <v>2715</v>
      </c>
      <c r="U312" s="3"/>
      <c r="V312" s="3" t="s">
        <v>98</v>
      </c>
      <c r="W312" s="3" t="s">
        <v>68</v>
      </c>
      <c r="X312" s="3" t="s">
        <v>69</v>
      </c>
      <c r="Y312" s="3" t="s">
        <v>2716</v>
      </c>
      <c r="Z312" s="3" t="s">
        <v>240</v>
      </c>
      <c r="AA312" s="3" t="s">
        <v>2486</v>
      </c>
      <c r="AB312" s="3" t="s">
        <v>2487</v>
      </c>
      <c r="AC312" s="3" t="s">
        <v>2717</v>
      </c>
      <c r="AD312" s="3" t="s">
        <v>243</v>
      </c>
      <c r="AE312" s="7" t="str">
        <f>HYPERLINK("https://static.wenjuan.pub/6448a247d0af58d925dffb12/upload_file/466-Q30-16832638798...-256766.jpg?e=1683388971&amp;token=-S3u1w3JrmFKSFNKh6j5JQkPKMGLqf-aPDDdDxY6:B9pDC-hkAETRq9b5GPwBW7SxBn0=","1683263879830.jpg")</f>
        <v>1683263879830.jpg</v>
      </c>
    </row>
    <row r="313" s="1" customFormat="1" spans="1:31">
      <c r="A313" s="2">
        <v>312</v>
      </c>
      <c r="B313" s="3" t="s">
        <v>2718</v>
      </c>
      <c r="C313" s="3" t="s">
        <v>51</v>
      </c>
      <c r="D313" s="3" t="s">
        <v>2479</v>
      </c>
      <c r="E313" s="3" t="s">
        <v>1921</v>
      </c>
      <c r="F313" s="3" t="s">
        <v>2719</v>
      </c>
      <c r="G313" s="3" t="s">
        <v>2720</v>
      </c>
      <c r="H313" s="3" t="s">
        <v>56</v>
      </c>
      <c r="I313" s="3" t="s">
        <v>57</v>
      </c>
      <c r="J313" s="3" t="s">
        <v>579</v>
      </c>
      <c r="K313" s="3" t="s">
        <v>2100</v>
      </c>
      <c r="L313" s="3" t="s">
        <v>1924</v>
      </c>
      <c r="M313" s="3" t="s">
        <v>59</v>
      </c>
      <c r="N313" s="3" t="s">
        <v>2721</v>
      </c>
      <c r="O313" s="3" t="s">
        <v>2479</v>
      </c>
      <c r="P313" s="3" t="s">
        <v>1060</v>
      </c>
      <c r="Q313" s="3" t="s">
        <v>62</v>
      </c>
      <c r="R313" s="3" t="s">
        <v>734</v>
      </c>
      <c r="S313" s="3" t="s">
        <v>64</v>
      </c>
      <c r="T313" s="3" t="s">
        <v>97</v>
      </c>
      <c r="U313" s="3"/>
      <c r="V313" s="3" t="s">
        <v>98</v>
      </c>
      <c r="W313" s="3" t="s">
        <v>68</v>
      </c>
      <c r="X313" s="3" t="s">
        <v>69</v>
      </c>
      <c r="Y313" s="3" t="s">
        <v>2722</v>
      </c>
      <c r="Z313" s="3" t="s">
        <v>240</v>
      </c>
      <c r="AA313" s="3" t="s">
        <v>2486</v>
      </c>
      <c r="AB313" s="3" t="s">
        <v>2487</v>
      </c>
      <c r="AC313" s="3" t="s">
        <v>2723</v>
      </c>
      <c r="AD313" s="3" t="s">
        <v>243</v>
      </c>
      <c r="AE313" s="7" t="str">
        <f>HYPERLINK("https://static.wenjuan.pub/6448a247d0af58d925dffb12/upload_file/471-Q30-16832643128...-389078.jpg?e=1683388971&amp;token=-S3u1w3JrmFKSFNKh6j5JQkPKMGLqf-aPDDdDxY6:VmRivdCmPjXuP9oclhwaaAAOgQk=","1683264312816.jpg")</f>
        <v>1683264312816.jpg</v>
      </c>
    </row>
    <row r="314" s="1" customFormat="1" spans="1:31">
      <c r="A314" s="2">
        <v>313</v>
      </c>
      <c r="B314" s="3" t="s">
        <v>2724</v>
      </c>
      <c r="C314" s="3" t="s">
        <v>51</v>
      </c>
      <c r="D314" s="3" t="s">
        <v>2479</v>
      </c>
      <c r="E314" s="3" t="s">
        <v>1921</v>
      </c>
      <c r="F314" s="3" t="s">
        <v>2725</v>
      </c>
      <c r="G314" s="3" t="s">
        <v>2726</v>
      </c>
      <c r="H314" s="3" t="s">
        <v>56</v>
      </c>
      <c r="I314" s="3" t="s">
        <v>57</v>
      </c>
      <c r="J314" s="3" t="s">
        <v>16</v>
      </c>
      <c r="K314" s="3" t="s">
        <v>2251</v>
      </c>
      <c r="L314" s="3" t="s">
        <v>1944</v>
      </c>
      <c r="M314" s="3" t="s">
        <v>81</v>
      </c>
      <c r="N314" s="3" t="s">
        <v>2727</v>
      </c>
      <c r="O314" s="3" t="s">
        <v>2479</v>
      </c>
      <c r="P314" s="3" t="s">
        <v>61</v>
      </c>
      <c r="Q314" s="3" t="s">
        <v>62</v>
      </c>
      <c r="R314" s="3" t="s">
        <v>63</v>
      </c>
      <c r="S314" s="3" t="s">
        <v>64</v>
      </c>
      <c r="T314" s="3" t="s">
        <v>97</v>
      </c>
      <c r="U314" s="3"/>
      <c r="V314" s="3" t="s">
        <v>67</v>
      </c>
      <c r="W314" s="3" t="s">
        <v>68</v>
      </c>
      <c r="X314" s="3" t="s">
        <v>69</v>
      </c>
      <c r="Y314" s="3" t="s">
        <v>2728</v>
      </c>
      <c r="Z314" s="3" t="s">
        <v>240</v>
      </c>
      <c r="AA314" s="3" t="s">
        <v>2486</v>
      </c>
      <c r="AB314" s="3" t="s">
        <v>2487</v>
      </c>
      <c r="AC314" s="3" t="s">
        <v>2729</v>
      </c>
      <c r="AD314" s="3" t="s">
        <v>243</v>
      </c>
      <c r="AE314" s="7" t="str">
        <f>HYPERLINK("https://static.wenjuan.pub/6448a247d0af58d925dffb12/upload_file/517-Q30-IMG_2023050...-965650.jpg?e=1683388971&amp;token=-S3u1w3JrmFKSFNKh6j5JQkPKMGLqf-aPDDdDxY6:l6l0VSUf2QWX8K9IZfjWIMVuYw0=","IMG_20230505_140625.jpg")</f>
        <v>IMG_20230505_140625.jpg</v>
      </c>
    </row>
    <row r="315" s="1" customFormat="1" spans="1:31">
      <c r="A315" s="2">
        <v>314</v>
      </c>
      <c r="B315" s="3" t="s">
        <v>2730</v>
      </c>
      <c r="C315" s="3" t="s">
        <v>51</v>
      </c>
      <c r="D315" s="3" t="s">
        <v>2479</v>
      </c>
      <c r="E315" s="3" t="s">
        <v>1921</v>
      </c>
      <c r="F315" s="3" t="s">
        <v>2731</v>
      </c>
      <c r="G315" s="3" t="s">
        <v>2732</v>
      </c>
      <c r="H315" s="3" t="s">
        <v>56</v>
      </c>
      <c r="I315" s="3" t="s">
        <v>57</v>
      </c>
      <c r="J315" s="3" t="s">
        <v>219</v>
      </c>
      <c r="K315" s="3" t="s">
        <v>2251</v>
      </c>
      <c r="L315" s="3" t="s">
        <v>1924</v>
      </c>
      <c r="M315" s="3" t="s">
        <v>59</v>
      </c>
      <c r="N315" s="3" t="s">
        <v>2733</v>
      </c>
      <c r="O315" s="3" t="s">
        <v>2479</v>
      </c>
      <c r="P315" s="3" t="s">
        <v>2734</v>
      </c>
      <c r="Q315" s="3" t="s">
        <v>62</v>
      </c>
      <c r="R315" s="3" t="s">
        <v>112</v>
      </c>
      <c r="S315" s="3" t="s">
        <v>64</v>
      </c>
      <c r="T315" s="3" t="s">
        <v>97</v>
      </c>
      <c r="U315" s="3"/>
      <c r="V315" s="3" t="s">
        <v>210</v>
      </c>
      <c r="W315" s="3" t="s">
        <v>68</v>
      </c>
      <c r="X315" s="3" t="s">
        <v>69</v>
      </c>
      <c r="Y315" s="3" t="s">
        <v>2735</v>
      </c>
      <c r="Z315" s="3" t="s">
        <v>240</v>
      </c>
      <c r="AA315" s="3" t="s">
        <v>2486</v>
      </c>
      <c r="AB315" s="3" t="s">
        <v>2487</v>
      </c>
      <c r="AC315" s="3" t="s">
        <v>2736</v>
      </c>
      <c r="AD315" s="3" t="s">
        <v>243</v>
      </c>
      <c r="AE315" s="7" t="str">
        <f>HYPERLINK("https://static.wenjuan.pub/6448a247d0af58d925dffb12/upload_file/588-Q30-IMG20230505...-929391.jpg?e=1683388971&amp;token=-S3u1w3JrmFKSFNKh6j5JQkPKMGLqf-aPDDdDxY6:NK5dye6bJuf51JJ1T7ziRofvUeE=","IMG20230505151251.jpg")</f>
        <v>IMG20230505151251.jpg</v>
      </c>
    </row>
    <row r="316" s="1" customFormat="1" spans="1:31">
      <c r="A316" s="2">
        <v>315</v>
      </c>
      <c r="B316" s="3" t="s">
        <v>2737</v>
      </c>
      <c r="C316" s="3" t="s">
        <v>51</v>
      </c>
      <c r="D316" s="3" t="s">
        <v>2738</v>
      </c>
      <c r="E316" s="3" t="s">
        <v>1921</v>
      </c>
      <c r="F316" s="3" t="s">
        <v>2739</v>
      </c>
      <c r="G316" s="3" t="s">
        <v>2740</v>
      </c>
      <c r="H316" s="3" t="s">
        <v>56</v>
      </c>
      <c r="I316" s="3" t="s">
        <v>57</v>
      </c>
      <c r="J316" s="3" t="s">
        <v>2741</v>
      </c>
      <c r="K316" s="3" t="s">
        <v>232</v>
      </c>
      <c r="L316" s="3" t="s">
        <v>1924</v>
      </c>
      <c r="M316" s="3" t="s">
        <v>81</v>
      </c>
      <c r="N316" s="3" t="s">
        <v>2742</v>
      </c>
      <c r="O316" s="3" t="s">
        <v>2738</v>
      </c>
      <c r="P316" s="3" t="s">
        <v>83</v>
      </c>
      <c r="Q316" s="3" t="s">
        <v>62</v>
      </c>
      <c r="R316" s="3" t="s">
        <v>614</v>
      </c>
      <c r="S316" s="3" t="s">
        <v>64</v>
      </c>
      <c r="T316" s="3" t="s">
        <v>65</v>
      </c>
      <c r="U316" s="3" t="s">
        <v>2743</v>
      </c>
      <c r="V316" s="3" t="s">
        <v>1927</v>
      </c>
      <c r="W316" s="3" t="s">
        <v>68</v>
      </c>
      <c r="X316" s="3" t="s">
        <v>69</v>
      </c>
      <c r="Y316" s="3" t="s">
        <v>2744</v>
      </c>
      <c r="Z316" s="3" t="s">
        <v>240</v>
      </c>
      <c r="AA316" s="3" t="s">
        <v>2745</v>
      </c>
      <c r="AB316" s="3" t="s">
        <v>2746</v>
      </c>
      <c r="AC316" s="3" t="s">
        <v>2747</v>
      </c>
      <c r="AD316" s="3" t="s">
        <v>243</v>
      </c>
      <c r="AE316" s="7" t="str">
        <f>HYPERLINK("https://static.wenjuan.pub/6448a247d0af58d925dffb12/upload_file/34-Q30-16832485198...-441167.jpg?e=1683388971&amp;token=-S3u1w3JrmFKSFNKh6j5JQkPKMGLqf-aPDDdDxY6:fmE6I2VFyoXgaE2EJPuMvly2g7Q=","1683248519804.jpg")</f>
        <v>1683248519804.jpg</v>
      </c>
    </row>
    <row r="317" s="1" customFormat="1" spans="1:31">
      <c r="A317" s="2">
        <v>316</v>
      </c>
      <c r="B317" s="3" t="s">
        <v>2748</v>
      </c>
      <c r="C317" s="3" t="s">
        <v>51</v>
      </c>
      <c r="D317" s="3" t="s">
        <v>2738</v>
      </c>
      <c r="E317" s="3" t="s">
        <v>1921</v>
      </c>
      <c r="F317" s="3" t="s">
        <v>2749</v>
      </c>
      <c r="G317" s="3" t="s">
        <v>2750</v>
      </c>
      <c r="H317" s="3" t="s">
        <v>56</v>
      </c>
      <c r="I317" s="3" t="s">
        <v>57</v>
      </c>
      <c r="J317" s="3" t="s">
        <v>264</v>
      </c>
      <c r="K317" s="3" t="s">
        <v>232</v>
      </c>
      <c r="L317" s="3" t="s">
        <v>2116</v>
      </c>
      <c r="M317" s="3" t="s">
        <v>234</v>
      </c>
      <c r="N317" s="3" t="s">
        <v>264</v>
      </c>
      <c r="O317" s="3" t="s">
        <v>2738</v>
      </c>
      <c r="P317" s="3" t="s">
        <v>124</v>
      </c>
      <c r="Q317" s="3" t="s">
        <v>62</v>
      </c>
      <c r="R317" s="3" t="s">
        <v>63</v>
      </c>
      <c r="S317" s="3" t="s">
        <v>64</v>
      </c>
      <c r="T317" s="3" t="s">
        <v>97</v>
      </c>
      <c r="U317" s="3" t="s">
        <v>2751</v>
      </c>
      <c r="V317" s="3" t="s">
        <v>98</v>
      </c>
      <c r="W317" s="3" t="s">
        <v>68</v>
      </c>
      <c r="X317" s="3" t="s">
        <v>69</v>
      </c>
      <c r="Y317" s="3" t="s">
        <v>2752</v>
      </c>
      <c r="Z317" s="3" t="s">
        <v>240</v>
      </c>
      <c r="AA317" s="3" t="s">
        <v>2745</v>
      </c>
      <c r="AB317" s="3" t="s">
        <v>2746</v>
      </c>
      <c r="AC317" s="3" t="s">
        <v>2753</v>
      </c>
      <c r="AD317" s="3" t="s">
        <v>243</v>
      </c>
      <c r="AE317" s="7" t="str">
        <f>HYPERLINK("https://static.wenjuan.pub/6448a247d0af58d925dffb12/upload_file/44-Q30-16832489288...-321415.jpg?e=1683388971&amp;token=-S3u1w3JrmFKSFNKh6j5JQkPKMGLqf-aPDDdDxY6:brM19LYn6VnErVkHQY_Nm-gSyWI=","1683248928826.jpg")</f>
        <v>1683248928826.jpg</v>
      </c>
    </row>
    <row r="318" s="1" customFormat="1" spans="1:31">
      <c r="A318" s="2">
        <v>317</v>
      </c>
      <c r="B318" s="3" t="s">
        <v>2754</v>
      </c>
      <c r="C318" s="3" t="s">
        <v>51</v>
      </c>
      <c r="D318" s="3" t="s">
        <v>2738</v>
      </c>
      <c r="E318" s="3" t="s">
        <v>1921</v>
      </c>
      <c r="F318" s="3" t="s">
        <v>2755</v>
      </c>
      <c r="G318" s="3" t="s">
        <v>2756</v>
      </c>
      <c r="H318" s="3" t="s">
        <v>56</v>
      </c>
      <c r="I318" s="3" t="s">
        <v>57</v>
      </c>
      <c r="J318" s="3" t="s">
        <v>16</v>
      </c>
      <c r="K318" s="3" t="s">
        <v>2520</v>
      </c>
      <c r="L318" s="3" t="s">
        <v>1944</v>
      </c>
      <c r="M318" s="3" t="s">
        <v>234</v>
      </c>
      <c r="N318" s="3" t="s">
        <v>2757</v>
      </c>
      <c r="O318" s="3" t="s">
        <v>2738</v>
      </c>
      <c r="P318" s="3" t="s">
        <v>172</v>
      </c>
      <c r="Q318" s="3" t="s">
        <v>62</v>
      </c>
      <c r="R318" s="3" t="s">
        <v>1366</v>
      </c>
      <c r="S318" s="3" t="s">
        <v>64</v>
      </c>
      <c r="T318" s="3" t="s">
        <v>97</v>
      </c>
      <c r="U318" s="3"/>
      <c r="V318" s="3" t="s">
        <v>2006</v>
      </c>
      <c r="W318" s="3" t="s">
        <v>68</v>
      </c>
      <c r="X318" s="3" t="s">
        <v>69</v>
      </c>
      <c r="Y318" s="3" t="s">
        <v>2758</v>
      </c>
      <c r="Z318" s="3" t="s">
        <v>240</v>
      </c>
      <c r="AA318" s="3" t="s">
        <v>2745</v>
      </c>
      <c r="AB318" s="3" t="s">
        <v>2746</v>
      </c>
      <c r="AC318" s="3" t="s">
        <v>2759</v>
      </c>
      <c r="AD318" s="3" t="s">
        <v>243</v>
      </c>
      <c r="AE318" s="7" t="str">
        <f>HYPERLINK("https://static.wenjuan.pub/6448a247d0af58d925dffb12/upload_file/47-Q30-16832489783...-530949.jpg?e=1683388971&amp;token=-S3u1w3JrmFKSFNKh6j5JQkPKMGLqf-aPDDdDxY6:uej_mpB7AtXJ6c3m3ungX8TagvI=","1683248978379.jpg")</f>
        <v>1683248978379.jpg</v>
      </c>
    </row>
    <row r="319" s="1" customFormat="1" spans="1:31">
      <c r="A319" s="2">
        <v>318</v>
      </c>
      <c r="B319" s="3" t="s">
        <v>2760</v>
      </c>
      <c r="C319" s="3" t="s">
        <v>51</v>
      </c>
      <c r="D319" s="3" t="s">
        <v>2738</v>
      </c>
      <c r="E319" s="3" t="s">
        <v>1921</v>
      </c>
      <c r="F319" s="3" t="s">
        <v>2761</v>
      </c>
      <c r="G319" s="3" t="s">
        <v>2762</v>
      </c>
      <c r="H319" s="3" t="s">
        <v>56</v>
      </c>
      <c r="I319" s="3" t="s">
        <v>57</v>
      </c>
      <c r="J319" s="3" t="s">
        <v>2763</v>
      </c>
      <c r="K319" s="3" t="s">
        <v>1958</v>
      </c>
      <c r="L319" s="3" t="s">
        <v>1924</v>
      </c>
      <c r="M319" s="3" t="s">
        <v>1242</v>
      </c>
      <c r="N319" s="3" t="s">
        <v>2764</v>
      </c>
      <c r="O319" s="3" t="s">
        <v>2738</v>
      </c>
      <c r="P319" s="3" t="s">
        <v>2765</v>
      </c>
      <c r="Q319" s="3" t="s">
        <v>62</v>
      </c>
      <c r="R319" s="3" t="s">
        <v>63</v>
      </c>
      <c r="S319" s="3" t="s">
        <v>64</v>
      </c>
      <c r="T319" s="3" t="s">
        <v>97</v>
      </c>
      <c r="U319" s="3"/>
      <c r="V319" s="3" t="s">
        <v>98</v>
      </c>
      <c r="W319" s="3" t="s">
        <v>99</v>
      </c>
      <c r="X319" s="3" t="s">
        <v>69</v>
      </c>
      <c r="Y319" s="3" t="s">
        <v>2766</v>
      </c>
      <c r="Z319" s="3" t="s">
        <v>240</v>
      </c>
      <c r="AA319" s="3" t="s">
        <v>2745</v>
      </c>
      <c r="AB319" s="3" t="s">
        <v>2746</v>
      </c>
      <c r="AC319" s="3" t="s">
        <v>2767</v>
      </c>
      <c r="AD319" s="3" t="s">
        <v>243</v>
      </c>
      <c r="AE319" s="7" t="str">
        <f>HYPERLINK("https://static.wenjuan.pub/6448a247d0af58d925dffb12/upload_file/57-Q30-image-286121.jpg?e=1683388971&amp;token=-S3u1w3JrmFKSFNKh6j5JQkPKMGLqf-aPDDdDxY6:tgLRGRJLpnDz_L-K-POM5pW_KQw=","image.jpg")</f>
        <v>image.jpg</v>
      </c>
    </row>
    <row r="320" s="1" customFormat="1" spans="1:31">
      <c r="A320" s="2">
        <v>319</v>
      </c>
      <c r="B320" s="3" t="s">
        <v>2768</v>
      </c>
      <c r="C320" s="3" t="s">
        <v>51</v>
      </c>
      <c r="D320" s="3" t="s">
        <v>2738</v>
      </c>
      <c r="E320" s="3" t="s">
        <v>1921</v>
      </c>
      <c r="F320" s="3" t="s">
        <v>2769</v>
      </c>
      <c r="G320" s="3" t="s">
        <v>2770</v>
      </c>
      <c r="H320" s="3" t="s">
        <v>56</v>
      </c>
      <c r="I320" s="3" t="s">
        <v>57</v>
      </c>
      <c r="J320" s="3" t="s">
        <v>16</v>
      </c>
      <c r="K320" s="3" t="s">
        <v>2771</v>
      </c>
      <c r="L320" s="3" t="s">
        <v>1944</v>
      </c>
      <c r="M320" s="3" t="s">
        <v>827</v>
      </c>
      <c r="N320" s="3" t="s">
        <v>827</v>
      </c>
      <c r="O320" s="3" t="s">
        <v>2738</v>
      </c>
      <c r="P320" s="3" t="s">
        <v>292</v>
      </c>
      <c r="Q320" s="3" t="s">
        <v>62</v>
      </c>
      <c r="R320" s="3" t="s">
        <v>2772</v>
      </c>
      <c r="S320" s="3" t="s">
        <v>64</v>
      </c>
      <c r="T320" s="3" t="s">
        <v>97</v>
      </c>
      <c r="U320" s="3"/>
      <c r="V320" s="3" t="s">
        <v>2773</v>
      </c>
      <c r="W320" s="3" t="s">
        <v>68</v>
      </c>
      <c r="X320" s="3" t="s">
        <v>69</v>
      </c>
      <c r="Y320" s="3" t="s">
        <v>2774</v>
      </c>
      <c r="Z320" s="3" t="s">
        <v>240</v>
      </c>
      <c r="AA320" s="3" t="s">
        <v>2745</v>
      </c>
      <c r="AB320" s="3" t="s">
        <v>2746</v>
      </c>
      <c r="AC320" s="3" t="s">
        <v>2775</v>
      </c>
      <c r="AD320" s="3" t="s">
        <v>243</v>
      </c>
      <c r="AE320" s="7" t="str">
        <f>HYPERLINK("https://static.wenjuan.pub/6448a247d0af58d925dffb12/upload_file/63-Q30-16832501896...-602207.jpg?e=1683388971&amp;token=-S3u1w3JrmFKSFNKh6j5JQkPKMGLqf-aPDDdDxY6:ACKfI-MNW8EdYveS2haSD90VNxk=","1683250189620.jpg")</f>
        <v>1683250189620.jpg</v>
      </c>
    </row>
    <row r="321" s="1" customFormat="1" spans="1:31">
      <c r="A321" s="2">
        <v>320</v>
      </c>
      <c r="B321" s="3" t="s">
        <v>2776</v>
      </c>
      <c r="C321" s="3" t="s">
        <v>51</v>
      </c>
      <c r="D321" s="3" t="s">
        <v>2738</v>
      </c>
      <c r="E321" s="3" t="s">
        <v>2777</v>
      </c>
      <c r="F321" s="3" t="s">
        <v>2778</v>
      </c>
      <c r="G321" s="3" t="s">
        <v>2779</v>
      </c>
      <c r="H321" s="3" t="s">
        <v>56</v>
      </c>
      <c r="I321" s="3" t="s">
        <v>57</v>
      </c>
      <c r="J321" s="3" t="s">
        <v>264</v>
      </c>
      <c r="K321" s="3" t="s">
        <v>2100</v>
      </c>
      <c r="L321" s="3" t="s">
        <v>1924</v>
      </c>
      <c r="M321" s="3" t="s">
        <v>81</v>
      </c>
      <c r="N321" s="3" t="s">
        <v>2780</v>
      </c>
      <c r="O321" s="3" t="s">
        <v>2738</v>
      </c>
      <c r="P321" s="3" t="s">
        <v>1837</v>
      </c>
      <c r="Q321" s="3" t="s">
        <v>62</v>
      </c>
      <c r="R321" s="3" t="s">
        <v>63</v>
      </c>
      <c r="S321" s="3" t="s">
        <v>64</v>
      </c>
      <c r="T321" s="3" t="s">
        <v>65</v>
      </c>
      <c r="U321" s="3" t="s">
        <v>2781</v>
      </c>
      <c r="V321" s="3" t="s">
        <v>240</v>
      </c>
      <c r="W321" s="3" t="s">
        <v>68</v>
      </c>
      <c r="X321" s="3" t="s">
        <v>69</v>
      </c>
      <c r="Y321" s="3" t="s">
        <v>2782</v>
      </c>
      <c r="Z321" s="3" t="s">
        <v>240</v>
      </c>
      <c r="AA321" s="3" t="s">
        <v>2745</v>
      </c>
      <c r="AB321" s="3" t="s">
        <v>2746</v>
      </c>
      <c r="AC321" s="3" t="s">
        <v>2783</v>
      </c>
      <c r="AD321" s="3" t="s">
        <v>243</v>
      </c>
      <c r="AE321" s="7" t="str">
        <f>HYPERLINK("https://static.wenjuan.pub/6448a247d0af58d925dffb12/upload_file/94-Q30-16832507225...-118518.jpg?e=1683388971&amp;token=-S3u1w3JrmFKSFNKh6j5JQkPKMGLqf-aPDDdDxY6:r1a6t1OK_4cX4cWcBmVCMDn2hdk=","1683250722582.jpg")</f>
        <v>1683250722582.jpg</v>
      </c>
    </row>
    <row r="322" s="1" customFormat="1" spans="1:31">
      <c r="A322" s="2">
        <v>321</v>
      </c>
      <c r="B322" s="3" t="s">
        <v>2784</v>
      </c>
      <c r="C322" s="3" t="s">
        <v>51</v>
      </c>
      <c r="D322" s="3" t="s">
        <v>201</v>
      </c>
      <c r="E322" s="3" t="s">
        <v>1921</v>
      </c>
      <c r="F322" s="3" t="s">
        <v>2785</v>
      </c>
      <c r="G322" s="3" t="s">
        <v>2786</v>
      </c>
      <c r="H322" s="3" t="s">
        <v>78</v>
      </c>
      <c r="I322" s="3" t="s">
        <v>57</v>
      </c>
      <c r="J322" s="3" t="s">
        <v>16</v>
      </c>
      <c r="K322" s="3" t="s">
        <v>2100</v>
      </c>
      <c r="L322" s="3" t="s">
        <v>1924</v>
      </c>
      <c r="M322" s="3" t="s">
        <v>81</v>
      </c>
      <c r="N322" s="3" t="s">
        <v>2787</v>
      </c>
      <c r="O322" s="3"/>
      <c r="P322" s="3" t="s">
        <v>292</v>
      </c>
      <c r="Q322" s="3" t="s">
        <v>62</v>
      </c>
      <c r="R322" s="3" t="s">
        <v>63</v>
      </c>
      <c r="S322" s="3" t="s">
        <v>64</v>
      </c>
      <c r="T322" s="3" t="s">
        <v>2788</v>
      </c>
      <c r="U322" s="3"/>
      <c r="V322" s="3" t="s">
        <v>67</v>
      </c>
      <c r="W322" s="3" t="s">
        <v>68</v>
      </c>
      <c r="X322" s="3" t="s">
        <v>69</v>
      </c>
      <c r="Y322" s="3" t="s">
        <v>2789</v>
      </c>
      <c r="Z322" s="3" t="s">
        <v>240</v>
      </c>
      <c r="AA322" s="3" t="s">
        <v>2745</v>
      </c>
      <c r="AB322" s="3" t="s">
        <v>2746</v>
      </c>
      <c r="AC322" s="3" t="s">
        <v>2790</v>
      </c>
      <c r="AD322" s="3" t="s">
        <v>243</v>
      </c>
      <c r="AE322" s="7" t="str">
        <f>HYPERLINK("https://static.wenjuan.pub/6448a247d0af58d925dffb12/upload_file/87-Q30-16832505965...-776104.jpg?e=1683388971&amp;token=-S3u1w3JrmFKSFNKh6j5JQkPKMGLqf-aPDDdDxY6:x9nDMq2ZJL3OSQvz5c5mtauzbJE=","1683250596576.jpg")</f>
        <v>1683250596576.jpg</v>
      </c>
    </row>
    <row r="323" s="1" customFormat="1" spans="1:31">
      <c r="A323" s="2">
        <v>322</v>
      </c>
      <c r="B323" s="3" t="s">
        <v>2791</v>
      </c>
      <c r="C323" s="3" t="s">
        <v>51</v>
      </c>
      <c r="D323" s="3" t="s">
        <v>2738</v>
      </c>
      <c r="E323" s="3" t="s">
        <v>1921</v>
      </c>
      <c r="F323" s="3" t="s">
        <v>2792</v>
      </c>
      <c r="G323" s="3" t="s">
        <v>2793</v>
      </c>
      <c r="H323" s="3" t="s">
        <v>56</v>
      </c>
      <c r="I323" s="3" t="s">
        <v>57</v>
      </c>
      <c r="J323" s="3" t="s">
        <v>693</v>
      </c>
      <c r="K323" s="3" t="s">
        <v>2520</v>
      </c>
      <c r="L323" s="3" t="s">
        <v>1944</v>
      </c>
      <c r="M323" s="3" t="s">
        <v>234</v>
      </c>
      <c r="N323" s="3" t="s">
        <v>2794</v>
      </c>
      <c r="O323" s="3" t="s">
        <v>2738</v>
      </c>
      <c r="P323" s="3" t="s">
        <v>2795</v>
      </c>
      <c r="Q323" s="3" t="s">
        <v>62</v>
      </c>
      <c r="R323" s="3" t="s">
        <v>63</v>
      </c>
      <c r="S323" s="3" t="s">
        <v>64</v>
      </c>
      <c r="T323" s="3" t="s">
        <v>97</v>
      </c>
      <c r="U323" s="3"/>
      <c r="V323" s="3" t="s">
        <v>67</v>
      </c>
      <c r="W323" s="3" t="s">
        <v>68</v>
      </c>
      <c r="X323" s="3" t="s">
        <v>69</v>
      </c>
      <c r="Y323" s="3" t="s">
        <v>2796</v>
      </c>
      <c r="Z323" s="3" t="s">
        <v>240</v>
      </c>
      <c r="AA323" s="3" t="s">
        <v>2745</v>
      </c>
      <c r="AB323" s="3" t="s">
        <v>2746</v>
      </c>
      <c r="AC323" s="3" t="s">
        <v>2797</v>
      </c>
      <c r="AD323" s="3" t="s">
        <v>243</v>
      </c>
      <c r="AE323" s="7" t="str">
        <f>HYPERLINK("https://static.wenjuan.pub/6448a247d0af58d925dffb12/upload_file/100-Q30-16832511404...-798005.jpg?e=1683388971&amp;token=-S3u1w3JrmFKSFNKh6j5JQkPKMGLqf-aPDDdDxY6:27n7ahVWmkT7tRSEXLSBmI4S9-c=","1683251140400.jpg")</f>
        <v>1683251140400.jpg</v>
      </c>
    </row>
    <row r="324" s="1" customFormat="1" spans="1:31">
      <c r="A324" s="2">
        <v>323</v>
      </c>
      <c r="B324" s="3" t="s">
        <v>2798</v>
      </c>
      <c r="C324" s="3" t="s">
        <v>51</v>
      </c>
      <c r="D324" s="3" t="s">
        <v>2738</v>
      </c>
      <c r="E324" s="3" t="s">
        <v>1921</v>
      </c>
      <c r="F324" s="3" t="s">
        <v>2799</v>
      </c>
      <c r="G324" s="3" t="s">
        <v>2800</v>
      </c>
      <c r="H324" s="3" t="s">
        <v>56</v>
      </c>
      <c r="I324" s="3" t="s">
        <v>57</v>
      </c>
      <c r="J324" s="3" t="s">
        <v>675</v>
      </c>
      <c r="K324" s="3" t="s">
        <v>2100</v>
      </c>
      <c r="L324" s="3" t="s">
        <v>1944</v>
      </c>
      <c r="M324" s="3" t="s">
        <v>827</v>
      </c>
      <c r="N324" s="3" t="s">
        <v>2801</v>
      </c>
      <c r="O324" s="3" t="s">
        <v>2738</v>
      </c>
      <c r="P324" s="3" t="s">
        <v>292</v>
      </c>
      <c r="Q324" s="3" t="s">
        <v>62</v>
      </c>
      <c r="R324" s="3" t="s">
        <v>558</v>
      </c>
      <c r="S324" s="3" t="s">
        <v>64</v>
      </c>
      <c r="T324" s="3" t="s">
        <v>97</v>
      </c>
      <c r="U324" s="3"/>
      <c r="V324" s="3" t="s">
        <v>98</v>
      </c>
      <c r="W324" s="3" t="s">
        <v>68</v>
      </c>
      <c r="X324" s="3" t="s">
        <v>69</v>
      </c>
      <c r="Y324" s="3" t="s">
        <v>2802</v>
      </c>
      <c r="Z324" s="3" t="s">
        <v>240</v>
      </c>
      <c r="AA324" s="3" t="s">
        <v>2745</v>
      </c>
      <c r="AB324" s="3" t="s">
        <v>2746</v>
      </c>
      <c r="AC324" s="3" t="s">
        <v>2803</v>
      </c>
      <c r="AD324" s="3" t="s">
        <v>243</v>
      </c>
      <c r="AE324" s="7" t="str">
        <f>HYPERLINK("https://static.wenjuan.pub/6448a247d0af58d925dffb12/upload_file/127-Q30-16832519814...-101209.jpg?e=1683388971&amp;token=-S3u1w3JrmFKSFNKh6j5JQkPKMGLqf-aPDDdDxY6:z73mjKtampqBGlGWUN7y2JW7Goo=","1683251981411.jpg")</f>
        <v>1683251981411.jpg</v>
      </c>
    </row>
    <row r="325" s="1" customFormat="1" spans="1:31">
      <c r="A325" s="2">
        <v>324</v>
      </c>
      <c r="B325" s="3" t="s">
        <v>2804</v>
      </c>
      <c r="C325" s="3" t="s">
        <v>51</v>
      </c>
      <c r="D325" s="3" t="s">
        <v>2738</v>
      </c>
      <c r="E325" s="3" t="s">
        <v>1921</v>
      </c>
      <c r="F325" s="3" t="s">
        <v>2805</v>
      </c>
      <c r="G325" s="3" t="s">
        <v>2806</v>
      </c>
      <c r="H325" s="3" t="s">
        <v>56</v>
      </c>
      <c r="I325" s="3" t="s">
        <v>57</v>
      </c>
      <c r="J325" s="3" t="s">
        <v>2115</v>
      </c>
      <c r="K325" s="3" t="s">
        <v>2049</v>
      </c>
      <c r="L325" s="3" t="s">
        <v>1924</v>
      </c>
      <c r="M325" s="3" t="s">
        <v>81</v>
      </c>
      <c r="N325" s="3" t="s">
        <v>2807</v>
      </c>
      <c r="O325" s="3" t="s">
        <v>2738</v>
      </c>
      <c r="P325" s="3" t="s">
        <v>83</v>
      </c>
      <c r="Q325" s="3" t="s">
        <v>62</v>
      </c>
      <c r="R325" s="3" t="s">
        <v>63</v>
      </c>
      <c r="S325" s="3" t="s">
        <v>64</v>
      </c>
      <c r="T325" s="3" t="s">
        <v>97</v>
      </c>
      <c r="U325" s="3"/>
      <c r="V325" s="3" t="s">
        <v>1927</v>
      </c>
      <c r="W325" s="3" t="s">
        <v>99</v>
      </c>
      <c r="X325" s="3" t="s">
        <v>69</v>
      </c>
      <c r="Y325" s="3" t="s">
        <v>2808</v>
      </c>
      <c r="Z325" s="3" t="s">
        <v>240</v>
      </c>
      <c r="AA325" s="3" t="s">
        <v>2745</v>
      </c>
      <c r="AB325" s="3" t="s">
        <v>2746</v>
      </c>
      <c r="AC325" s="3" t="s">
        <v>2809</v>
      </c>
      <c r="AD325" s="3" t="s">
        <v>243</v>
      </c>
      <c r="AE325" s="7" t="str">
        <f>HYPERLINK("https://static.wenjuan.pub/6448a247d0af58d925dffb12/upload_file/126-Q30-16832521107...-299763.jpg?e=1683388971&amp;token=-S3u1w3JrmFKSFNKh6j5JQkPKMGLqf-aPDDdDxY6:2t-rTOVsBZXt4Sje38_c8kpSFjQ=","1683252110708.jpg")</f>
        <v>1683252110708.jpg</v>
      </c>
    </row>
    <row r="326" s="1" customFormat="1" spans="1:31">
      <c r="A326" s="2">
        <v>325</v>
      </c>
      <c r="B326" s="3" t="s">
        <v>2810</v>
      </c>
      <c r="C326" s="3" t="s">
        <v>51</v>
      </c>
      <c r="D326" s="3" t="s">
        <v>2738</v>
      </c>
      <c r="E326" s="3" t="s">
        <v>1921</v>
      </c>
      <c r="F326" s="3" t="s">
        <v>2811</v>
      </c>
      <c r="G326" s="3" t="s">
        <v>2812</v>
      </c>
      <c r="H326" s="3" t="s">
        <v>146</v>
      </c>
      <c r="I326" s="3" t="s">
        <v>57</v>
      </c>
      <c r="J326" s="3" t="s">
        <v>264</v>
      </c>
      <c r="K326" s="3" t="s">
        <v>1958</v>
      </c>
      <c r="L326" s="3" t="s">
        <v>95</v>
      </c>
      <c r="M326" s="3" t="s">
        <v>2813</v>
      </c>
      <c r="N326" s="3" t="s">
        <v>1540</v>
      </c>
      <c r="O326" s="3" t="s">
        <v>2738</v>
      </c>
      <c r="P326" s="3" t="s">
        <v>124</v>
      </c>
      <c r="Q326" s="3" t="s">
        <v>62</v>
      </c>
      <c r="R326" s="3" t="s">
        <v>112</v>
      </c>
      <c r="S326" s="3" t="s">
        <v>64</v>
      </c>
      <c r="T326" s="3" t="s">
        <v>97</v>
      </c>
      <c r="U326" s="3" t="s">
        <v>2814</v>
      </c>
      <c r="V326" s="3" t="s">
        <v>98</v>
      </c>
      <c r="W326" s="3" t="s">
        <v>68</v>
      </c>
      <c r="X326" s="3" t="s">
        <v>69</v>
      </c>
      <c r="Y326" s="3" t="s">
        <v>2815</v>
      </c>
      <c r="Z326" s="3" t="s">
        <v>240</v>
      </c>
      <c r="AA326" s="3" t="s">
        <v>2745</v>
      </c>
      <c r="AB326" s="3" t="s">
        <v>2746</v>
      </c>
      <c r="AC326" s="3" t="s">
        <v>2816</v>
      </c>
      <c r="AD326" s="3" t="s">
        <v>243</v>
      </c>
      <c r="AE326" s="7" t="str">
        <f>HYPERLINK("https://static.wenjuan.pub/6448a247d0af58d925dffb12/upload_file/168-Q30-IMG_2023050...-266817.jpg?e=1683388971&amp;token=-S3u1w3JrmFKSFNKh6j5JQkPKMGLqf-aPDDdDxY6:QYIdpE3KIiy7XwUAm34prkANIUU=","IMG_20230505_101940.jpg")</f>
        <v>IMG_20230505_101940.jpg</v>
      </c>
    </row>
    <row r="327" s="1" customFormat="1" spans="1:31">
      <c r="A327" s="2">
        <v>326</v>
      </c>
      <c r="B327" s="3" t="s">
        <v>2817</v>
      </c>
      <c r="C327" s="3" t="s">
        <v>51</v>
      </c>
      <c r="D327" s="3" t="s">
        <v>2738</v>
      </c>
      <c r="E327" s="3" t="s">
        <v>1921</v>
      </c>
      <c r="F327" s="3" t="s">
        <v>2818</v>
      </c>
      <c r="G327" s="3" t="s">
        <v>2819</v>
      </c>
      <c r="H327" s="3" t="s">
        <v>56</v>
      </c>
      <c r="I327" s="3" t="s">
        <v>57</v>
      </c>
      <c r="J327" s="3" t="s">
        <v>219</v>
      </c>
      <c r="K327" s="3" t="s">
        <v>232</v>
      </c>
      <c r="L327" s="3" t="s">
        <v>1924</v>
      </c>
      <c r="M327" s="3" t="s">
        <v>81</v>
      </c>
      <c r="N327" s="3" t="s">
        <v>2820</v>
      </c>
      <c r="O327" s="3" t="s">
        <v>2738</v>
      </c>
      <c r="P327" s="3" t="s">
        <v>83</v>
      </c>
      <c r="Q327" s="3" t="s">
        <v>62</v>
      </c>
      <c r="R327" s="3" t="s">
        <v>2343</v>
      </c>
      <c r="S327" s="3" t="s">
        <v>64</v>
      </c>
      <c r="T327" s="3" t="s">
        <v>65</v>
      </c>
      <c r="U327" s="3"/>
      <c r="V327" s="3" t="s">
        <v>98</v>
      </c>
      <c r="W327" s="3" t="s">
        <v>68</v>
      </c>
      <c r="X327" s="3" t="s">
        <v>69</v>
      </c>
      <c r="Y327" s="3" t="s">
        <v>2821</v>
      </c>
      <c r="Z327" s="3" t="s">
        <v>240</v>
      </c>
      <c r="AA327" s="3" t="s">
        <v>2745</v>
      </c>
      <c r="AB327" s="3" t="s">
        <v>2746</v>
      </c>
      <c r="AC327" s="3" t="s">
        <v>2822</v>
      </c>
      <c r="AD327" s="3" t="s">
        <v>243</v>
      </c>
      <c r="AE327" s="7" t="str">
        <f>HYPERLINK("https://static.wenjuan.pub/6448a247d0af58d925dffb12/upload_file/159-Q30-16832531713...-512474.jpg?e=1683388971&amp;token=-S3u1w3JrmFKSFNKh6j5JQkPKMGLqf-aPDDdDxY6:nFTEnKUMmnCvaq785_l5FDB2iZs=","1683253171390.jpg")</f>
        <v>1683253171390.jpg</v>
      </c>
    </row>
    <row r="328" s="1" customFormat="1" spans="1:31">
      <c r="A328" s="2">
        <v>327</v>
      </c>
      <c r="B328" s="3" t="s">
        <v>2823</v>
      </c>
      <c r="C328" s="3" t="s">
        <v>51</v>
      </c>
      <c r="D328" s="3" t="s">
        <v>2738</v>
      </c>
      <c r="E328" s="3" t="s">
        <v>1921</v>
      </c>
      <c r="F328" s="3" t="s">
        <v>2824</v>
      </c>
      <c r="G328" s="3" t="s">
        <v>2825</v>
      </c>
      <c r="H328" s="3" t="s">
        <v>56</v>
      </c>
      <c r="I328" s="3" t="s">
        <v>57</v>
      </c>
      <c r="J328" s="3" t="s">
        <v>2041</v>
      </c>
      <c r="K328" s="3" t="s">
        <v>2219</v>
      </c>
      <c r="L328" s="3" t="s">
        <v>2826</v>
      </c>
      <c r="M328" s="3" t="s">
        <v>81</v>
      </c>
      <c r="N328" s="3" t="s">
        <v>2827</v>
      </c>
      <c r="O328" s="3" t="s">
        <v>2738</v>
      </c>
      <c r="P328" s="3" t="s">
        <v>136</v>
      </c>
      <c r="Q328" s="3" t="s">
        <v>62</v>
      </c>
      <c r="R328" s="3" t="s">
        <v>558</v>
      </c>
      <c r="S328" s="3" t="s">
        <v>64</v>
      </c>
      <c r="T328" s="3" t="s">
        <v>97</v>
      </c>
      <c r="U328" s="3"/>
      <c r="V328" s="3" t="s">
        <v>1927</v>
      </c>
      <c r="W328" s="3" t="s">
        <v>99</v>
      </c>
      <c r="X328" s="3" t="s">
        <v>69</v>
      </c>
      <c r="Y328" s="3" t="s">
        <v>2828</v>
      </c>
      <c r="Z328" s="3" t="s">
        <v>240</v>
      </c>
      <c r="AA328" s="3" t="s">
        <v>2745</v>
      </c>
      <c r="AB328" s="3" t="s">
        <v>2746</v>
      </c>
      <c r="AC328" s="3" t="s">
        <v>2829</v>
      </c>
      <c r="AD328" s="3" t="s">
        <v>243</v>
      </c>
      <c r="AE328" s="7" t="str">
        <f>HYPERLINK("https://static.wenjuan.pub/6448a247d0af58d925dffb12/upload_file/165-Q30-16832537514...-729412.jpg?e=1683388971&amp;token=-S3u1w3JrmFKSFNKh6j5JQkPKMGLqf-aPDDdDxY6:bNQ4s5ofoqBgSXeNTyFhTiq3rlY=","1683253751429.jpg")</f>
        <v>1683253751429.jpg</v>
      </c>
    </row>
    <row r="329" s="1" customFormat="1" spans="1:31">
      <c r="A329" s="2">
        <v>328</v>
      </c>
      <c r="B329" s="3" t="s">
        <v>2830</v>
      </c>
      <c r="C329" s="3" t="s">
        <v>51</v>
      </c>
      <c r="D329" s="3" t="s">
        <v>2738</v>
      </c>
      <c r="E329" s="3" t="s">
        <v>1927</v>
      </c>
      <c r="F329" s="3" t="s">
        <v>2831</v>
      </c>
      <c r="G329" s="3" t="s">
        <v>2832</v>
      </c>
      <c r="H329" s="3" t="s">
        <v>56</v>
      </c>
      <c r="I329" s="3" t="s">
        <v>57</v>
      </c>
      <c r="J329" s="3" t="s">
        <v>264</v>
      </c>
      <c r="K329" s="3" t="s">
        <v>232</v>
      </c>
      <c r="L329" s="3" t="s">
        <v>1924</v>
      </c>
      <c r="M329" s="3" t="s">
        <v>59</v>
      </c>
      <c r="N329" s="3" t="s">
        <v>2833</v>
      </c>
      <c r="O329" s="3" t="s">
        <v>2738</v>
      </c>
      <c r="P329" s="3" t="s">
        <v>1060</v>
      </c>
      <c r="Q329" s="3" t="s">
        <v>62</v>
      </c>
      <c r="R329" s="3" t="s">
        <v>183</v>
      </c>
      <c r="S329" s="3" t="s">
        <v>64</v>
      </c>
      <c r="T329" s="3" t="s">
        <v>97</v>
      </c>
      <c r="U329" s="3" t="s">
        <v>2834</v>
      </c>
      <c r="V329" s="3" t="s">
        <v>67</v>
      </c>
      <c r="W329" s="3" t="s">
        <v>68</v>
      </c>
      <c r="X329" s="3" t="s">
        <v>69</v>
      </c>
      <c r="Y329" s="3" t="s">
        <v>2835</v>
      </c>
      <c r="Z329" s="3" t="s">
        <v>240</v>
      </c>
      <c r="AA329" s="3" t="s">
        <v>2745</v>
      </c>
      <c r="AB329" s="3" t="s">
        <v>2746</v>
      </c>
      <c r="AC329" s="3" t="s">
        <v>2836</v>
      </c>
      <c r="AD329" s="3" t="s">
        <v>243</v>
      </c>
      <c r="AE329" s="7" t="str">
        <f>HYPERLINK("https://static.wenjuan.pub/6448a247d0af58d925dffb12/upload_file/177-Q30-16832542934...-684550.jpg?e=1683388971&amp;token=-S3u1w3JrmFKSFNKh6j5JQkPKMGLqf-aPDDdDxY6:ASAmdBKSzc6zG6OXytmbcL_0lh0=","1683254293432.jpg")</f>
        <v>1683254293432.jpg</v>
      </c>
    </row>
    <row r="330" s="1" customFormat="1" spans="1:31">
      <c r="A330" s="2">
        <v>329</v>
      </c>
      <c r="B330" s="3" t="s">
        <v>2837</v>
      </c>
      <c r="C330" s="3" t="s">
        <v>51</v>
      </c>
      <c r="D330" s="3" t="s">
        <v>2738</v>
      </c>
      <c r="E330" s="3" t="s">
        <v>1921</v>
      </c>
      <c r="F330" s="3" t="s">
        <v>2838</v>
      </c>
      <c r="G330" s="3" t="s">
        <v>2839</v>
      </c>
      <c r="H330" s="3" t="s">
        <v>56</v>
      </c>
      <c r="I330" s="3" t="s">
        <v>132</v>
      </c>
      <c r="J330" s="3" t="s">
        <v>2026</v>
      </c>
      <c r="K330" s="3" t="s">
        <v>1983</v>
      </c>
      <c r="L330" s="3" t="s">
        <v>2116</v>
      </c>
      <c r="M330" s="3" t="s">
        <v>1620</v>
      </c>
      <c r="N330" s="3" t="s">
        <v>2840</v>
      </c>
      <c r="O330" s="3" t="s">
        <v>2738</v>
      </c>
      <c r="P330" s="3" t="s">
        <v>2841</v>
      </c>
      <c r="Q330" s="3" t="s">
        <v>62</v>
      </c>
      <c r="R330" s="3" t="s">
        <v>655</v>
      </c>
      <c r="S330" s="3" t="s">
        <v>64</v>
      </c>
      <c r="T330" s="3" t="s">
        <v>65</v>
      </c>
      <c r="U330" s="3" t="s">
        <v>2842</v>
      </c>
      <c r="V330" s="3" t="s">
        <v>1927</v>
      </c>
      <c r="W330" s="3" t="s">
        <v>68</v>
      </c>
      <c r="X330" s="3" t="s">
        <v>69</v>
      </c>
      <c r="Y330" s="3" t="s">
        <v>2843</v>
      </c>
      <c r="Z330" s="3" t="s">
        <v>240</v>
      </c>
      <c r="AA330" s="3" t="s">
        <v>2745</v>
      </c>
      <c r="AB330" s="3" t="s">
        <v>2746</v>
      </c>
      <c r="AC330" s="3" t="s">
        <v>2844</v>
      </c>
      <c r="AD330" s="3" t="s">
        <v>243</v>
      </c>
      <c r="AE330" s="7" t="str">
        <f>HYPERLINK("https://static.wenjuan.pub/6448a247d0af58d925dffb12/upload_file/194-Q30-3B53244C-BD...-492678.jpeg?e=1683388971&amp;token=-S3u1w3JrmFKSFNKh6j5JQkPKMGLqf-aPDDdDxY6:TmbAg0_0OBJhq6NzbrTg4bOXjSA=","3B53244C-BD6E-473F-B47B-4286DD180EAA.jpeg")</f>
        <v>3B53244C-BD6E-473F-B47B-4286DD180EAA.jpeg</v>
      </c>
    </row>
    <row r="331" s="1" customFormat="1" spans="1:31">
      <c r="A331" s="2">
        <v>330</v>
      </c>
      <c r="B331" s="3" t="s">
        <v>2845</v>
      </c>
      <c r="C331" s="3" t="s">
        <v>51</v>
      </c>
      <c r="D331" s="3" t="s">
        <v>2738</v>
      </c>
      <c r="E331" s="3" t="s">
        <v>1921</v>
      </c>
      <c r="F331" s="3" t="s">
        <v>2846</v>
      </c>
      <c r="G331" s="3" t="s">
        <v>2847</v>
      </c>
      <c r="H331" s="3" t="s">
        <v>56</v>
      </c>
      <c r="I331" s="3" t="s">
        <v>132</v>
      </c>
      <c r="J331" s="3" t="s">
        <v>817</v>
      </c>
      <c r="K331" s="3" t="s">
        <v>232</v>
      </c>
      <c r="L331" s="3" t="s">
        <v>1924</v>
      </c>
      <c r="M331" s="3" t="s">
        <v>2848</v>
      </c>
      <c r="N331" s="3" t="s">
        <v>2849</v>
      </c>
      <c r="O331" s="3" t="s">
        <v>2738</v>
      </c>
      <c r="P331" s="3" t="s">
        <v>2850</v>
      </c>
      <c r="Q331" s="3" t="s">
        <v>62</v>
      </c>
      <c r="R331" s="3" t="s">
        <v>2851</v>
      </c>
      <c r="S331" s="3" t="s">
        <v>64</v>
      </c>
      <c r="T331" s="3" t="s">
        <v>65</v>
      </c>
      <c r="U331" s="3" t="s">
        <v>2852</v>
      </c>
      <c r="V331" s="3" t="s">
        <v>67</v>
      </c>
      <c r="W331" s="3" t="s">
        <v>68</v>
      </c>
      <c r="X331" s="3" t="s">
        <v>69</v>
      </c>
      <c r="Y331" s="3" t="s">
        <v>2853</v>
      </c>
      <c r="Z331" s="3" t="s">
        <v>240</v>
      </c>
      <c r="AA331" s="3" t="s">
        <v>2745</v>
      </c>
      <c r="AB331" s="3" t="s">
        <v>2746</v>
      </c>
      <c r="AC331" s="3" t="s">
        <v>2854</v>
      </c>
      <c r="AD331" s="3" t="s">
        <v>243</v>
      </c>
      <c r="AE331" s="7" t="str">
        <f>HYPERLINK("https://static.wenjuan.pub/6448a247d0af58d925dffb12/upload_file/212-Q30-IMG20230505...-913613.jpg?e=1683388971&amp;token=-S3u1w3JrmFKSFNKh6j5JQkPKMGLqf-aPDDdDxY6:_NKx3rh1rRDgP6hFn_fsoDiWNAo=","IMG20230505105030.jpg")</f>
        <v>IMG20230505105030.jpg</v>
      </c>
    </row>
    <row r="332" s="1" customFormat="1" spans="1:31">
      <c r="A332" s="2">
        <v>331</v>
      </c>
      <c r="B332" s="3" t="s">
        <v>2855</v>
      </c>
      <c r="C332" s="3" t="s">
        <v>51</v>
      </c>
      <c r="D332" s="3" t="s">
        <v>2738</v>
      </c>
      <c r="E332" s="3" t="s">
        <v>1921</v>
      </c>
      <c r="F332" s="3" t="s">
        <v>2856</v>
      </c>
      <c r="G332" s="3" t="s">
        <v>2857</v>
      </c>
      <c r="H332" s="3" t="s">
        <v>56</v>
      </c>
      <c r="I332" s="3" t="s">
        <v>57</v>
      </c>
      <c r="J332" s="3" t="s">
        <v>16</v>
      </c>
      <c r="K332" s="3" t="s">
        <v>232</v>
      </c>
      <c r="L332" s="3" t="s">
        <v>1944</v>
      </c>
      <c r="M332" s="3" t="s">
        <v>2858</v>
      </c>
      <c r="N332" s="3" t="s">
        <v>2858</v>
      </c>
      <c r="O332" s="3" t="s">
        <v>2738</v>
      </c>
      <c r="P332" s="3" t="s">
        <v>268</v>
      </c>
      <c r="Q332" s="3" t="s">
        <v>62</v>
      </c>
      <c r="R332" s="3" t="s">
        <v>465</v>
      </c>
      <c r="S332" s="3" t="s">
        <v>64</v>
      </c>
      <c r="T332" s="3" t="s">
        <v>97</v>
      </c>
      <c r="U332" s="3"/>
      <c r="V332" s="3" t="s">
        <v>2859</v>
      </c>
      <c r="W332" s="3" t="s">
        <v>68</v>
      </c>
      <c r="X332" s="3" t="s">
        <v>69</v>
      </c>
      <c r="Y332" s="3" t="s">
        <v>2860</v>
      </c>
      <c r="Z332" s="3" t="s">
        <v>240</v>
      </c>
      <c r="AA332" s="3" t="s">
        <v>2745</v>
      </c>
      <c r="AB332" s="3" t="s">
        <v>2746</v>
      </c>
      <c r="AC332" s="3" t="s">
        <v>2861</v>
      </c>
      <c r="AD332" s="3" t="s">
        <v>243</v>
      </c>
      <c r="AE332" s="7" t="str">
        <f>HYPERLINK("https://static.wenjuan.pub/6448a247d0af58d925dffb12/upload_file/227-Q30-16832553512...-737021.jpg?e=1683388971&amp;token=-S3u1w3JrmFKSFNKh6j5JQkPKMGLqf-aPDDdDxY6:HamrQL0GNP8ZEuhvMTck4URqTwE=","1683255351229.jpg")</f>
        <v>1683255351229.jpg</v>
      </c>
    </row>
    <row r="333" s="1" customFormat="1" spans="1:31">
      <c r="A333" s="2">
        <v>332</v>
      </c>
      <c r="B333" s="3" t="s">
        <v>2862</v>
      </c>
      <c r="C333" s="3" t="s">
        <v>51</v>
      </c>
      <c r="D333" s="3" t="s">
        <v>2738</v>
      </c>
      <c r="E333" s="3" t="s">
        <v>1921</v>
      </c>
      <c r="F333" s="3" t="s">
        <v>2863</v>
      </c>
      <c r="G333" s="3" t="s">
        <v>2864</v>
      </c>
      <c r="H333" s="3" t="s">
        <v>56</v>
      </c>
      <c r="I333" s="3" t="s">
        <v>57</v>
      </c>
      <c r="J333" s="3" t="s">
        <v>2317</v>
      </c>
      <c r="K333" s="3" t="s">
        <v>232</v>
      </c>
      <c r="L333" s="3" t="s">
        <v>95</v>
      </c>
      <c r="M333" s="3" t="s">
        <v>122</v>
      </c>
      <c r="N333" s="3" t="s">
        <v>2865</v>
      </c>
      <c r="O333" s="3" t="s">
        <v>2738</v>
      </c>
      <c r="P333" s="3" t="s">
        <v>315</v>
      </c>
      <c r="Q333" s="3" t="s">
        <v>62</v>
      </c>
      <c r="R333" s="3" t="s">
        <v>63</v>
      </c>
      <c r="S333" s="3" t="s">
        <v>64</v>
      </c>
      <c r="T333" s="3" t="s">
        <v>97</v>
      </c>
      <c r="U333" s="3"/>
      <c r="V333" s="3" t="s">
        <v>67</v>
      </c>
      <c r="W333" s="3" t="s">
        <v>68</v>
      </c>
      <c r="X333" s="3" t="s">
        <v>69</v>
      </c>
      <c r="Y333" s="3" t="s">
        <v>2866</v>
      </c>
      <c r="Z333" s="3" t="s">
        <v>240</v>
      </c>
      <c r="AA333" s="3" t="s">
        <v>2745</v>
      </c>
      <c r="AB333" s="3" t="s">
        <v>2746</v>
      </c>
      <c r="AC333" s="3" t="s">
        <v>2867</v>
      </c>
      <c r="AD333" s="3" t="s">
        <v>243</v>
      </c>
      <c r="AE333" s="7" t="str">
        <f>HYPERLINK("https://static.wenjuan.pub/6448a247d0af58d925dffb12/upload_file/215-Q30-16832553519...-123479.jpg?e=1683388971&amp;token=-S3u1w3JrmFKSFNKh6j5JQkPKMGLqf-aPDDdDxY6:iOgdQIRfotPwJ8T1eSmBPJCvuvY=","1683255351954.jpg")</f>
        <v>1683255351954.jpg</v>
      </c>
    </row>
    <row r="334" s="1" customFormat="1" spans="1:31">
      <c r="A334" s="2">
        <v>333</v>
      </c>
      <c r="B334" s="3" t="s">
        <v>2868</v>
      </c>
      <c r="C334" s="3" t="s">
        <v>51</v>
      </c>
      <c r="D334" s="3" t="s">
        <v>2738</v>
      </c>
      <c r="E334" s="3" t="s">
        <v>1921</v>
      </c>
      <c r="F334" s="3" t="s">
        <v>2869</v>
      </c>
      <c r="G334" s="3" t="s">
        <v>2870</v>
      </c>
      <c r="H334" s="3" t="s">
        <v>321</v>
      </c>
      <c r="I334" s="3" t="s">
        <v>57</v>
      </c>
      <c r="J334" s="3" t="s">
        <v>264</v>
      </c>
      <c r="K334" s="3" t="s">
        <v>2100</v>
      </c>
      <c r="L334" s="3" t="s">
        <v>2116</v>
      </c>
      <c r="M334" s="3" t="s">
        <v>81</v>
      </c>
      <c r="N334" s="3" t="s">
        <v>1540</v>
      </c>
      <c r="O334" s="3" t="s">
        <v>2738</v>
      </c>
      <c r="P334" s="3" t="s">
        <v>124</v>
      </c>
      <c r="Q334" s="3" t="s">
        <v>62</v>
      </c>
      <c r="R334" s="3" t="s">
        <v>63</v>
      </c>
      <c r="S334" s="3" t="s">
        <v>64</v>
      </c>
      <c r="T334" s="3" t="s">
        <v>97</v>
      </c>
      <c r="U334" s="3"/>
      <c r="V334" s="3" t="s">
        <v>67</v>
      </c>
      <c r="W334" s="3" t="s">
        <v>68</v>
      </c>
      <c r="X334" s="3" t="s">
        <v>69</v>
      </c>
      <c r="Y334" s="3" t="s">
        <v>2871</v>
      </c>
      <c r="Z334" s="3" t="s">
        <v>240</v>
      </c>
      <c r="AA334" s="3" t="s">
        <v>2745</v>
      </c>
      <c r="AB334" s="3" t="s">
        <v>2746</v>
      </c>
      <c r="AC334" s="3" t="s">
        <v>2872</v>
      </c>
      <c r="AD334" s="3" t="s">
        <v>243</v>
      </c>
      <c r="AE334" s="7" t="str">
        <f>HYPERLINK("https://static.wenjuan.pub/6448a247d0af58d925dffb12/upload_file/257-Q30-image-704763.jpg?e=1683388971&amp;token=-S3u1w3JrmFKSFNKh6j5JQkPKMGLqf-aPDDdDxY6:6TqsgxblyW61GdnKK8ljENvtqh0=","image.jpg")</f>
        <v>image.jpg</v>
      </c>
    </row>
    <row r="335" s="1" customFormat="1" spans="1:31">
      <c r="A335" s="2">
        <v>334</v>
      </c>
      <c r="B335" s="3" t="s">
        <v>2873</v>
      </c>
      <c r="C335" s="3" t="s">
        <v>51</v>
      </c>
      <c r="D335" s="3" t="s">
        <v>2738</v>
      </c>
      <c r="E335" s="3" t="s">
        <v>1921</v>
      </c>
      <c r="F335" s="3" t="s">
        <v>2874</v>
      </c>
      <c r="G335" s="3" t="s">
        <v>2875</v>
      </c>
      <c r="H335" s="3" t="s">
        <v>56</v>
      </c>
      <c r="I335" s="3" t="s">
        <v>57</v>
      </c>
      <c r="J335" s="3" t="s">
        <v>264</v>
      </c>
      <c r="K335" s="3" t="s">
        <v>1128</v>
      </c>
      <c r="L335" s="3" t="s">
        <v>1944</v>
      </c>
      <c r="M335" s="3" t="s">
        <v>81</v>
      </c>
      <c r="N335" s="3" t="s">
        <v>2876</v>
      </c>
      <c r="O335" s="3" t="s">
        <v>2738</v>
      </c>
      <c r="P335" s="3" t="s">
        <v>124</v>
      </c>
      <c r="Q335" s="3" t="s">
        <v>62</v>
      </c>
      <c r="R335" s="3" t="s">
        <v>558</v>
      </c>
      <c r="S335" s="3" t="s">
        <v>64</v>
      </c>
      <c r="T335" s="3" t="s">
        <v>65</v>
      </c>
      <c r="U335" s="3" t="s">
        <v>2877</v>
      </c>
      <c r="V335" s="3" t="s">
        <v>240</v>
      </c>
      <c r="W335" s="3" t="s">
        <v>68</v>
      </c>
      <c r="X335" s="3" t="s">
        <v>69</v>
      </c>
      <c r="Y335" s="3" t="s">
        <v>2878</v>
      </c>
      <c r="Z335" s="3" t="s">
        <v>240</v>
      </c>
      <c r="AA335" s="3" t="s">
        <v>2745</v>
      </c>
      <c r="AB335" s="3" t="s">
        <v>2746</v>
      </c>
      <c r="AC335" s="3" t="s">
        <v>2879</v>
      </c>
      <c r="AD335" s="3" t="s">
        <v>243</v>
      </c>
      <c r="AE335" s="7" t="str">
        <f>HYPERLINK("https://static.wenjuan.pub/6448a247d0af58d925dffb12/upload_file/265-Q30-image-553990.jpg?e=1683388971&amp;token=-S3u1w3JrmFKSFNKh6j5JQkPKMGLqf-aPDDdDxY6:sacnKlFY3Qt2vF35pNeWBUvmABc=","image.jpg")</f>
        <v>image.jpg</v>
      </c>
    </row>
    <row r="336" s="1" customFormat="1" spans="1:31">
      <c r="A336" s="2">
        <v>335</v>
      </c>
      <c r="B336" s="3" t="s">
        <v>2880</v>
      </c>
      <c r="C336" s="3" t="s">
        <v>51</v>
      </c>
      <c r="D336" s="3" t="s">
        <v>2738</v>
      </c>
      <c r="E336" s="3" t="s">
        <v>1927</v>
      </c>
      <c r="F336" s="3" t="s">
        <v>2881</v>
      </c>
      <c r="G336" s="3" t="s">
        <v>2882</v>
      </c>
      <c r="H336" s="3" t="s">
        <v>56</v>
      </c>
      <c r="I336" s="3" t="s">
        <v>57</v>
      </c>
      <c r="J336" s="3" t="s">
        <v>2883</v>
      </c>
      <c r="K336" s="3" t="s">
        <v>1958</v>
      </c>
      <c r="L336" s="3" t="s">
        <v>1924</v>
      </c>
      <c r="M336" s="3" t="s">
        <v>2571</v>
      </c>
      <c r="N336" s="3" t="s">
        <v>2884</v>
      </c>
      <c r="O336" s="3" t="s">
        <v>2738</v>
      </c>
      <c r="P336" s="3" t="s">
        <v>292</v>
      </c>
      <c r="Q336" s="3" t="s">
        <v>62</v>
      </c>
      <c r="R336" s="3" t="s">
        <v>63</v>
      </c>
      <c r="S336" s="3" t="s">
        <v>64</v>
      </c>
      <c r="T336" s="3" t="s">
        <v>65</v>
      </c>
      <c r="U336" s="3" t="s">
        <v>2885</v>
      </c>
      <c r="V336" s="3" t="s">
        <v>240</v>
      </c>
      <c r="W336" s="3" t="s">
        <v>68</v>
      </c>
      <c r="X336" s="3" t="s">
        <v>69</v>
      </c>
      <c r="Y336" s="3" t="s">
        <v>2886</v>
      </c>
      <c r="Z336" s="3" t="s">
        <v>240</v>
      </c>
      <c r="AA336" s="3" t="s">
        <v>2745</v>
      </c>
      <c r="AB336" s="3" t="s">
        <v>2746</v>
      </c>
      <c r="AC336" s="3" t="s">
        <v>2887</v>
      </c>
      <c r="AD336" s="3" t="s">
        <v>74</v>
      </c>
      <c r="AE336" s="7" t="str">
        <f>HYPERLINK("https://static.wenjuan.pub/6448a247d0af58d925dffb12/upload_file/284-Q30-IMG_2023050...-397834.jpg?e=1683388971&amp;token=-S3u1w3JrmFKSFNKh6j5JQkPKMGLqf-aPDDdDxY6:2K9GjxSm4t870yNwTliP0xkRgKg=","IMG_20230505_111657_edit_105943750784875.jpg")</f>
        <v>IMG_20230505_111657_edit_105943750784875.jpg</v>
      </c>
    </row>
    <row r="337" s="1" customFormat="1" spans="1:31">
      <c r="A337" s="2">
        <v>336</v>
      </c>
      <c r="B337" s="3" t="s">
        <v>2888</v>
      </c>
      <c r="C337" s="3" t="s">
        <v>51</v>
      </c>
      <c r="D337" s="3" t="s">
        <v>2738</v>
      </c>
      <c r="E337" s="3" t="s">
        <v>1921</v>
      </c>
      <c r="F337" s="3" t="s">
        <v>2889</v>
      </c>
      <c r="G337" s="3" t="s">
        <v>2890</v>
      </c>
      <c r="H337" s="3" t="s">
        <v>56</v>
      </c>
      <c r="I337" s="3" t="s">
        <v>57</v>
      </c>
      <c r="J337" s="3" t="s">
        <v>264</v>
      </c>
      <c r="K337" s="3" t="s">
        <v>1958</v>
      </c>
      <c r="L337" s="3" t="s">
        <v>1924</v>
      </c>
      <c r="M337" s="3" t="s">
        <v>81</v>
      </c>
      <c r="N337" s="3" t="s">
        <v>2891</v>
      </c>
      <c r="O337" s="3" t="s">
        <v>2738</v>
      </c>
      <c r="P337" s="3" t="s">
        <v>763</v>
      </c>
      <c r="Q337" s="3" t="s">
        <v>62</v>
      </c>
      <c r="R337" s="3" t="s">
        <v>63</v>
      </c>
      <c r="S337" s="3" t="s">
        <v>64</v>
      </c>
      <c r="T337" s="3" t="s">
        <v>65</v>
      </c>
      <c r="U337" s="3" t="s">
        <v>2892</v>
      </c>
      <c r="V337" s="3" t="s">
        <v>1927</v>
      </c>
      <c r="W337" s="3" t="s">
        <v>68</v>
      </c>
      <c r="X337" s="3" t="s">
        <v>69</v>
      </c>
      <c r="Y337" s="3" t="s">
        <v>2893</v>
      </c>
      <c r="Z337" s="3" t="s">
        <v>240</v>
      </c>
      <c r="AA337" s="3" t="s">
        <v>2745</v>
      </c>
      <c r="AB337" s="3" t="s">
        <v>2746</v>
      </c>
      <c r="AC337" s="3" t="s">
        <v>2894</v>
      </c>
      <c r="AD337" s="3" t="s">
        <v>243</v>
      </c>
      <c r="AE337" s="7" t="str">
        <f>HYPERLINK("https://static.wenjuan.pub/6448a247d0af58d925dffb12/upload_file/289-Q30-16832568680...-761799.jpg?e=1683388971&amp;token=-S3u1w3JrmFKSFNKh6j5JQkPKMGLqf-aPDDdDxY6:kz9f6Rwp1-bmBOsn5nUSta-qWak=","1683256868016.jpg")</f>
        <v>1683256868016.jpg</v>
      </c>
    </row>
    <row r="338" s="1" customFormat="1" spans="1:31">
      <c r="A338" s="2">
        <v>337</v>
      </c>
      <c r="B338" s="3" t="s">
        <v>2895</v>
      </c>
      <c r="C338" s="3" t="s">
        <v>51</v>
      </c>
      <c r="D338" s="3" t="s">
        <v>2738</v>
      </c>
      <c r="E338" s="3" t="s">
        <v>1921</v>
      </c>
      <c r="F338" s="3" t="s">
        <v>2896</v>
      </c>
      <c r="G338" s="3" t="s">
        <v>2897</v>
      </c>
      <c r="H338" s="3" t="s">
        <v>78</v>
      </c>
      <c r="I338" s="3" t="s">
        <v>57</v>
      </c>
      <c r="J338" s="3" t="s">
        <v>754</v>
      </c>
      <c r="K338" s="3" t="s">
        <v>1313</v>
      </c>
      <c r="L338" s="3" t="s">
        <v>1924</v>
      </c>
      <c r="M338" s="3" t="s">
        <v>234</v>
      </c>
      <c r="N338" s="3" t="s">
        <v>2898</v>
      </c>
      <c r="O338" s="3" t="s">
        <v>2738</v>
      </c>
      <c r="P338" s="3" t="s">
        <v>446</v>
      </c>
      <c r="Q338" s="3" t="s">
        <v>62</v>
      </c>
      <c r="R338" s="3" t="s">
        <v>1194</v>
      </c>
      <c r="S338" s="3" t="s">
        <v>64</v>
      </c>
      <c r="T338" s="3" t="s">
        <v>97</v>
      </c>
      <c r="U338" s="3"/>
      <c r="V338" s="3" t="s">
        <v>2006</v>
      </c>
      <c r="W338" s="3" t="s">
        <v>68</v>
      </c>
      <c r="X338" s="3" t="s">
        <v>69</v>
      </c>
      <c r="Y338" s="3" t="s">
        <v>2899</v>
      </c>
      <c r="Z338" s="3" t="s">
        <v>240</v>
      </c>
      <c r="AA338" s="3" t="s">
        <v>2745</v>
      </c>
      <c r="AB338" s="3" t="s">
        <v>2746</v>
      </c>
      <c r="AC338" s="3" t="s">
        <v>2900</v>
      </c>
      <c r="AD338" s="3" t="s">
        <v>243</v>
      </c>
      <c r="AE338" s="7" t="str">
        <f>HYPERLINK("https://static.wenjuan.pub/6448a247d0af58d925dffb12/upload_file/280-Q30-16832570567...-452690.jpg?e=1683388971&amp;token=-S3u1w3JrmFKSFNKh6j5JQkPKMGLqf-aPDDdDxY6:jW_1Ph-4N4FngofNLCgGzvK50Mg=","1683257056799.jpg")</f>
        <v>1683257056799.jpg</v>
      </c>
    </row>
    <row r="339" s="1" customFormat="1" spans="1:31">
      <c r="A339" s="2">
        <v>338</v>
      </c>
      <c r="B339" s="3" t="s">
        <v>2901</v>
      </c>
      <c r="C339" s="3" t="s">
        <v>51</v>
      </c>
      <c r="D339" s="3" t="s">
        <v>201</v>
      </c>
      <c r="E339" s="3" t="s">
        <v>1921</v>
      </c>
      <c r="F339" s="3" t="s">
        <v>2902</v>
      </c>
      <c r="G339" s="3" t="s">
        <v>2903</v>
      </c>
      <c r="H339" s="3" t="s">
        <v>56</v>
      </c>
      <c r="I339" s="3" t="s">
        <v>57</v>
      </c>
      <c r="J339" s="3" t="s">
        <v>2201</v>
      </c>
      <c r="K339" s="3" t="s">
        <v>1958</v>
      </c>
      <c r="L339" s="3" t="s">
        <v>1924</v>
      </c>
      <c r="M339" s="3" t="s">
        <v>81</v>
      </c>
      <c r="N339" s="3" t="s">
        <v>2904</v>
      </c>
      <c r="O339" s="3" t="s">
        <v>2738</v>
      </c>
      <c r="P339" s="3" t="s">
        <v>1665</v>
      </c>
      <c r="Q339" s="3" t="s">
        <v>62</v>
      </c>
      <c r="R339" s="3" t="s">
        <v>63</v>
      </c>
      <c r="S339" s="3" t="s">
        <v>64</v>
      </c>
      <c r="T339" s="3" t="s">
        <v>65</v>
      </c>
      <c r="U339" s="3" t="s">
        <v>2905</v>
      </c>
      <c r="V339" s="3" t="s">
        <v>1927</v>
      </c>
      <c r="W339" s="3" t="s">
        <v>99</v>
      </c>
      <c r="X339" s="3" t="s">
        <v>69</v>
      </c>
      <c r="Y339" s="3" t="s">
        <v>2906</v>
      </c>
      <c r="Z339" s="3" t="s">
        <v>240</v>
      </c>
      <c r="AA339" s="3" t="s">
        <v>2745</v>
      </c>
      <c r="AB339" s="3" t="s">
        <v>2746</v>
      </c>
      <c r="AC339" s="3" t="s">
        <v>2907</v>
      </c>
      <c r="AD339" s="3" t="s">
        <v>243</v>
      </c>
      <c r="AE339" s="7" t="str">
        <f>HYPERLINK("https://static.wenjuan.pub/6448a247d0af58d925dffb12/upload_file/323-Q30-16832582200...-472021.jpg?e=1683388971&amp;token=-S3u1w3JrmFKSFNKh6j5JQkPKMGLqf-aPDDdDxY6:DYcwC9X8K-ZaWclMlAROWHfhGNY=","1683258220006.jpg")</f>
        <v>1683258220006.jpg</v>
      </c>
    </row>
    <row r="340" s="1" customFormat="1" spans="1:31">
      <c r="A340" s="2">
        <v>339</v>
      </c>
      <c r="B340" s="3" t="s">
        <v>2908</v>
      </c>
      <c r="C340" s="3" t="s">
        <v>51</v>
      </c>
      <c r="D340" s="3" t="s">
        <v>2738</v>
      </c>
      <c r="E340" s="3" t="s">
        <v>1921</v>
      </c>
      <c r="F340" s="3" t="s">
        <v>2909</v>
      </c>
      <c r="G340" s="3" t="s">
        <v>2910</v>
      </c>
      <c r="H340" s="3" t="s">
        <v>56</v>
      </c>
      <c r="I340" s="3" t="s">
        <v>57</v>
      </c>
      <c r="J340" s="3" t="s">
        <v>2201</v>
      </c>
      <c r="K340" s="3" t="s">
        <v>1958</v>
      </c>
      <c r="L340" s="3" t="s">
        <v>1924</v>
      </c>
      <c r="M340" s="3" t="s">
        <v>1242</v>
      </c>
      <c r="N340" s="3" t="s">
        <v>2911</v>
      </c>
      <c r="O340" s="3" t="s">
        <v>2738</v>
      </c>
      <c r="P340" s="3" t="s">
        <v>2912</v>
      </c>
      <c r="Q340" s="3" t="s">
        <v>62</v>
      </c>
      <c r="R340" s="3" t="s">
        <v>638</v>
      </c>
      <c r="S340" s="3" t="s">
        <v>64</v>
      </c>
      <c r="T340" s="3" t="s">
        <v>65</v>
      </c>
      <c r="U340" s="3" t="s">
        <v>2913</v>
      </c>
      <c r="V340" s="3" t="s">
        <v>1927</v>
      </c>
      <c r="W340" s="3" t="s">
        <v>68</v>
      </c>
      <c r="X340" s="3" t="s">
        <v>69</v>
      </c>
      <c r="Y340" s="3" t="s">
        <v>2910</v>
      </c>
      <c r="Z340" s="3" t="s">
        <v>240</v>
      </c>
      <c r="AA340" s="3" t="s">
        <v>2745</v>
      </c>
      <c r="AB340" s="3" t="s">
        <v>2746</v>
      </c>
      <c r="AC340" s="3" t="s">
        <v>2914</v>
      </c>
      <c r="AD340" s="3" t="s">
        <v>243</v>
      </c>
      <c r="AE340" s="7" t="str">
        <f>HYPERLINK("https://static.wenjuan.pub/6448a247d0af58d925dffb12/upload_file/335-Q30-IMG_2023050...-602084.jpg?e=1683388971&amp;token=-S3u1w3JrmFKSFNKh6j5JQkPKMGLqf-aPDDdDxY6:78t_aINh_V6OPVY6TNp6E8KOn-E=","IMG_20230505_114819.jpg")</f>
        <v>IMG_20230505_114819.jpg</v>
      </c>
    </row>
    <row r="341" s="1" customFormat="1" spans="1:31">
      <c r="A341" s="2">
        <v>340</v>
      </c>
      <c r="B341" s="3" t="s">
        <v>2915</v>
      </c>
      <c r="C341" s="3" t="s">
        <v>51</v>
      </c>
      <c r="D341" s="3" t="s">
        <v>201</v>
      </c>
      <c r="E341" s="3" t="s">
        <v>1921</v>
      </c>
      <c r="F341" s="3" t="s">
        <v>2916</v>
      </c>
      <c r="G341" s="3" t="s">
        <v>2917</v>
      </c>
      <c r="H341" s="3" t="s">
        <v>56</v>
      </c>
      <c r="I341" s="3" t="s">
        <v>57</v>
      </c>
      <c r="J341" s="3" t="s">
        <v>2918</v>
      </c>
      <c r="K341" s="3" t="s">
        <v>232</v>
      </c>
      <c r="L341" s="3" t="s">
        <v>95</v>
      </c>
      <c r="M341" s="3" t="s">
        <v>251</v>
      </c>
      <c r="N341" s="3" t="s">
        <v>2919</v>
      </c>
      <c r="O341" s="3" t="s">
        <v>2738</v>
      </c>
      <c r="P341" s="3" t="s">
        <v>2920</v>
      </c>
      <c r="Q341" s="3" t="s">
        <v>62</v>
      </c>
      <c r="R341" s="3" t="s">
        <v>1591</v>
      </c>
      <c r="S341" s="3" t="s">
        <v>64</v>
      </c>
      <c r="T341" s="3" t="s">
        <v>97</v>
      </c>
      <c r="U341" s="3" t="s">
        <v>2921</v>
      </c>
      <c r="V341" s="3" t="s">
        <v>240</v>
      </c>
      <c r="W341" s="3" t="s">
        <v>68</v>
      </c>
      <c r="X341" s="3" t="s">
        <v>69</v>
      </c>
      <c r="Y341" s="3" t="s">
        <v>2922</v>
      </c>
      <c r="Z341" s="3" t="s">
        <v>240</v>
      </c>
      <c r="AA341" s="3" t="s">
        <v>2745</v>
      </c>
      <c r="AB341" s="3" t="s">
        <v>2746</v>
      </c>
      <c r="AC341" s="3" t="s">
        <v>2923</v>
      </c>
      <c r="AD341" s="3" t="s">
        <v>243</v>
      </c>
      <c r="AE341" s="7" t="str">
        <f>HYPERLINK("https://static.wenjuan.pub/6448a247d0af58d925dffb12/upload_file/344-Q30-16832585655...-963689.jpg?e=1683388971&amp;token=-S3u1w3JrmFKSFNKh6j5JQkPKMGLqf-aPDDdDxY6:_IsbDh0rrxgIu8RFpN08Q_xzQOI=","1683258565596.jpg")</f>
        <v>1683258565596.jpg</v>
      </c>
    </row>
    <row r="342" s="1" customFormat="1" spans="1:31">
      <c r="A342" s="2">
        <v>341</v>
      </c>
      <c r="B342" s="3" t="s">
        <v>2924</v>
      </c>
      <c r="C342" s="3" t="s">
        <v>142</v>
      </c>
      <c r="D342" s="3" t="s">
        <v>201</v>
      </c>
      <c r="E342" s="3" t="s">
        <v>1921</v>
      </c>
      <c r="F342" s="3" t="s">
        <v>2925</v>
      </c>
      <c r="G342" s="3" t="s">
        <v>2926</v>
      </c>
      <c r="H342" s="3" t="s">
        <v>56</v>
      </c>
      <c r="I342" s="3" t="s">
        <v>57</v>
      </c>
      <c r="J342" s="3" t="s">
        <v>2927</v>
      </c>
      <c r="K342" s="3" t="s">
        <v>232</v>
      </c>
      <c r="L342" s="3" t="s">
        <v>95</v>
      </c>
      <c r="M342" s="3" t="s">
        <v>234</v>
      </c>
      <c r="N342" s="3" t="s">
        <v>1664</v>
      </c>
      <c r="O342" s="3" t="s">
        <v>2738</v>
      </c>
      <c r="P342" s="3" t="s">
        <v>1665</v>
      </c>
      <c r="Q342" s="3" t="s">
        <v>62</v>
      </c>
      <c r="R342" s="3" t="s">
        <v>63</v>
      </c>
      <c r="S342" s="3" t="s">
        <v>64</v>
      </c>
      <c r="T342" s="3" t="s">
        <v>97</v>
      </c>
      <c r="U342" s="3"/>
      <c r="V342" s="3" t="s">
        <v>2006</v>
      </c>
      <c r="W342" s="3" t="s">
        <v>68</v>
      </c>
      <c r="X342" s="3" t="s">
        <v>69</v>
      </c>
      <c r="Y342" s="3" t="s">
        <v>2928</v>
      </c>
      <c r="Z342" s="3" t="s">
        <v>240</v>
      </c>
      <c r="AA342" s="3" t="s">
        <v>2745</v>
      </c>
      <c r="AB342" s="3" t="s">
        <v>2746</v>
      </c>
      <c r="AC342" s="3" t="s">
        <v>2929</v>
      </c>
      <c r="AD342" s="3" t="s">
        <v>243</v>
      </c>
      <c r="AE342" s="7" t="str">
        <f>HYPERLINK("https://static.wenjuan.pub/6448a247d0af58d925dffb12/upload_file/347-Q30-16832587712...-556681.jpg?e=1683388971&amp;token=-S3u1w3JrmFKSFNKh6j5JQkPKMGLqf-aPDDdDxY6:_FQnJ32cpIwN15HIsSl84er-VSE=","1683258771283.jpg")</f>
        <v>1683258771283.jpg</v>
      </c>
    </row>
    <row r="343" s="1" customFormat="1" spans="1:31">
      <c r="A343" s="2">
        <v>342</v>
      </c>
      <c r="B343" s="3" t="s">
        <v>2930</v>
      </c>
      <c r="C343" s="3" t="s">
        <v>51</v>
      </c>
      <c r="D343" s="3" t="s">
        <v>2738</v>
      </c>
      <c r="E343" s="3" t="s">
        <v>1927</v>
      </c>
      <c r="F343" s="3" t="s">
        <v>2931</v>
      </c>
      <c r="G343" s="3" t="s">
        <v>2932</v>
      </c>
      <c r="H343" s="3" t="s">
        <v>78</v>
      </c>
      <c r="I343" s="3" t="s">
        <v>57</v>
      </c>
      <c r="J343" s="3" t="s">
        <v>264</v>
      </c>
      <c r="K343" s="3" t="s">
        <v>2520</v>
      </c>
      <c r="L343" s="3" t="s">
        <v>1924</v>
      </c>
      <c r="M343" s="3" t="s">
        <v>81</v>
      </c>
      <c r="N343" s="3" t="s">
        <v>2933</v>
      </c>
      <c r="O343" s="3" t="s">
        <v>2738</v>
      </c>
      <c r="P343" s="3" t="s">
        <v>2934</v>
      </c>
      <c r="Q343" s="3" t="s">
        <v>62</v>
      </c>
      <c r="R343" s="3" t="s">
        <v>293</v>
      </c>
      <c r="S343" s="3" t="s">
        <v>64</v>
      </c>
      <c r="T343" s="3" t="s">
        <v>65</v>
      </c>
      <c r="U343" s="3" t="s">
        <v>2935</v>
      </c>
      <c r="V343" s="3" t="s">
        <v>1927</v>
      </c>
      <c r="W343" s="3" t="s">
        <v>68</v>
      </c>
      <c r="X343" s="3" t="s">
        <v>69</v>
      </c>
      <c r="Y343" s="3" t="s">
        <v>2666</v>
      </c>
      <c r="Z343" s="3" t="s">
        <v>240</v>
      </c>
      <c r="AA343" s="3" t="s">
        <v>2745</v>
      </c>
      <c r="AB343" s="3" t="s">
        <v>2746</v>
      </c>
      <c r="AC343" s="3" t="s">
        <v>2936</v>
      </c>
      <c r="AD343" s="3" t="s">
        <v>243</v>
      </c>
      <c r="AE343" s="7" t="str">
        <f>HYPERLINK("https://static.wenjuan.pub/6448a247d0af58d925dffb12/upload_file/361-Q30-16832592045...-218942.jpg?e=1683388971&amp;token=-S3u1w3JrmFKSFNKh6j5JQkPKMGLqf-aPDDdDxY6:Ol2ISUp6xU97AjOBTVtISbWG1Cs=","1683259204577.jpg")</f>
        <v>1683259204577.jpg</v>
      </c>
    </row>
    <row r="344" s="1" customFormat="1" spans="1:31">
      <c r="A344" s="2">
        <v>343</v>
      </c>
      <c r="B344" s="3" t="s">
        <v>2937</v>
      </c>
      <c r="C344" s="3" t="s">
        <v>51</v>
      </c>
      <c r="D344" s="3" t="s">
        <v>2738</v>
      </c>
      <c r="E344" s="3" t="s">
        <v>1921</v>
      </c>
      <c r="F344" s="3" t="s">
        <v>2938</v>
      </c>
      <c r="G344" s="3" t="s">
        <v>2939</v>
      </c>
      <c r="H344" s="3" t="s">
        <v>56</v>
      </c>
      <c r="I344" s="3" t="s">
        <v>132</v>
      </c>
      <c r="J344" s="3" t="s">
        <v>817</v>
      </c>
      <c r="K344" s="3" t="s">
        <v>232</v>
      </c>
      <c r="L344" s="3" t="s">
        <v>1924</v>
      </c>
      <c r="M344" s="3" t="s">
        <v>81</v>
      </c>
      <c r="N344" s="3" t="s">
        <v>2940</v>
      </c>
      <c r="O344" s="3" t="s">
        <v>2738</v>
      </c>
      <c r="P344" s="3" t="s">
        <v>83</v>
      </c>
      <c r="Q344" s="3" t="s">
        <v>62</v>
      </c>
      <c r="R344" s="3" t="s">
        <v>2851</v>
      </c>
      <c r="S344" s="3" t="s">
        <v>64</v>
      </c>
      <c r="T344" s="3" t="s">
        <v>65</v>
      </c>
      <c r="U344" s="3" t="s">
        <v>2941</v>
      </c>
      <c r="V344" s="3" t="s">
        <v>2006</v>
      </c>
      <c r="W344" s="3" t="s">
        <v>68</v>
      </c>
      <c r="X344" s="3" t="s">
        <v>69</v>
      </c>
      <c r="Y344" s="3" t="s">
        <v>2942</v>
      </c>
      <c r="Z344" s="3" t="s">
        <v>240</v>
      </c>
      <c r="AA344" s="3" t="s">
        <v>2745</v>
      </c>
      <c r="AB344" s="3" t="s">
        <v>2746</v>
      </c>
      <c r="AC344" s="3" t="s">
        <v>2943</v>
      </c>
      <c r="AD344" s="3" t="s">
        <v>243</v>
      </c>
      <c r="AE344" s="7" t="str">
        <f>HYPERLINK("https://static.wenjuan.pub/6448a247d0af58d925dffb12/upload_file/370-Q30-16832594088...-567249.jpg?e=1683388971&amp;token=-S3u1w3JrmFKSFNKh6j5JQkPKMGLqf-aPDDdDxY6:Mk3BulDGsOZRtid9xRPUWkNToLU=","1683259408866.jpg")</f>
        <v>1683259408866.jpg</v>
      </c>
    </row>
    <row r="345" s="1" customFormat="1" spans="1:31">
      <c r="A345" s="2">
        <v>344</v>
      </c>
      <c r="B345" s="3" t="s">
        <v>2944</v>
      </c>
      <c r="C345" s="3" t="s">
        <v>51</v>
      </c>
      <c r="D345" s="3" t="s">
        <v>2738</v>
      </c>
      <c r="E345" s="3" t="s">
        <v>1921</v>
      </c>
      <c r="F345" s="3" t="s">
        <v>2945</v>
      </c>
      <c r="G345" s="3" t="s">
        <v>2946</v>
      </c>
      <c r="H345" s="3" t="s">
        <v>56</v>
      </c>
      <c r="I345" s="3" t="s">
        <v>57</v>
      </c>
      <c r="J345" s="3" t="s">
        <v>817</v>
      </c>
      <c r="K345" s="3" t="s">
        <v>2049</v>
      </c>
      <c r="L345" s="3" t="s">
        <v>2125</v>
      </c>
      <c r="M345" s="3" t="s">
        <v>2947</v>
      </c>
      <c r="N345" s="3" t="s">
        <v>2948</v>
      </c>
      <c r="O345" s="3" t="s">
        <v>2738</v>
      </c>
      <c r="P345" s="3" t="s">
        <v>83</v>
      </c>
      <c r="Q345" s="3" t="s">
        <v>62</v>
      </c>
      <c r="R345" s="3" t="s">
        <v>558</v>
      </c>
      <c r="S345" s="3" t="s">
        <v>196</v>
      </c>
      <c r="T345" s="3" t="s">
        <v>65</v>
      </c>
      <c r="U345" s="3" t="s">
        <v>2949</v>
      </c>
      <c r="V345" s="3" t="s">
        <v>240</v>
      </c>
      <c r="W345" s="3" t="s">
        <v>99</v>
      </c>
      <c r="X345" s="3" t="s">
        <v>69</v>
      </c>
      <c r="Y345" s="3" t="s">
        <v>2950</v>
      </c>
      <c r="Z345" s="3" t="s">
        <v>240</v>
      </c>
      <c r="AA345" s="3" t="s">
        <v>2745</v>
      </c>
      <c r="AB345" s="3" t="s">
        <v>2746</v>
      </c>
      <c r="AC345" s="3" t="s">
        <v>2951</v>
      </c>
      <c r="AD345" s="3" t="s">
        <v>243</v>
      </c>
      <c r="AE345" s="7" t="str">
        <f>HYPERLINK("https://static.wenjuan.pub/6448a247d0af58d925dffb12/upload_file/419-Q30-image-856921.jpg?e=1683388971&amp;token=-S3u1w3JrmFKSFNKh6j5JQkPKMGLqf-aPDDdDxY6:rH8igftMzEfe_xK2lLegVn7x9Ks=","image.jpg")</f>
        <v>image.jpg</v>
      </c>
    </row>
    <row r="346" s="1" customFormat="1" spans="1:31">
      <c r="A346" s="2">
        <v>345</v>
      </c>
      <c r="B346" s="3" t="s">
        <v>2952</v>
      </c>
      <c r="C346" s="3" t="s">
        <v>51</v>
      </c>
      <c r="D346" s="3" t="s">
        <v>2738</v>
      </c>
      <c r="E346" s="3" t="s">
        <v>1921</v>
      </c>
      <c r="F346" s="3" t="s">
        <v>2953</v>
      </c>
      <c r="G346" s="3" t="s">
        <v>2954</v>
      </c>
      <c r="H346" s="3" t="s">
        <v>146</v>
      </c>
      <c r="I346" s="3" t="s">
        <v>57</v>
      </c>
      <c r="J346" s="3" t="s">
        <v>264</v>
      </c>
      <c r="K346" s="3" t="s">
        <v>232</v>
      </c>
      <c r="L346" s="3" t="s">
        <v>1944</v>
      </c>
      <c r="M346" s="3" t="s">
        <v>81</v>
      </c>
      <c r="N346" s="3" t="s">
        <v>2955</v>
      </c>
      <c r="O346" s="3" t="s">
        <v>2738</v>
      </c>
      <c r="P346" s="3" t="s">
        <v>2956</v>
      </c>
      <c r="Q346" s="3" t="s">
        <v>62</v>
      </c>
      <c r="R346" s="3" t="s">
        <v>63</v>
      </c>
      <c r="S346" s="3" t="s">
        <v>64</v>
      </c>
      <c r="T346" s="3" t="s">
        <v>97</v>
      </c>
      <c r="U346" s="3" t="s">
        <v>2957</v>
      </c>
      <c r="V346" s="3" t="s">
        <v>67</v>
      </c>
      <c r="W346" s="3" t="s">
        <v>68</v>
      </c>
      <c r="X346" s="3" t="s">
        <v>69</v>
      </c>
      <c r="Y346" s="3" t="s">
        <v>2958</v>
      </c>
      <c r="Z346" s="3" t="s">
        <v>240</v>
      </c>
      <c r="AA346" s="3" t="s">
        <v>2745</v>
      </c>
      <c r="AB346" s="3" t="s">
        <v>2746</v>
      </c>
      <c r="AC346" s="3" t="s">
        <v>2959</v>
      </c>
      <c r="AD346" s="3" t="s">
        <v>243</v>
      </c>
      <c r="AE346" s="7" t="str">
        <f>HYPERLINK("https://static.wenjuan.pub/6448a247d0af58d925dffb12/upload_file/465-Q30-16832639212...-648867.jpg?e=1683388971&amp;token=-S3u1w3JrmFKSFNKh6j5JQkPKMGLqf-aPDDdDxY6:8fJOpgrCscG6IzY8i4Cl9AjqWOU=","1683263921250.jpg")</f>
        <v>1683263921250.jpg</v>
      </c>
    </row>
    <row r="347" s="1" customFormat="1" spans="1:31">
      <c r="A347" s="2">
        <v>346</v>
      </c>
      <c r="B347" s="3" t="s">
        <v>2960</v>
      </c>
      <c r="C347" s="3" t="s">
        <v>51</v>
      </c>
      <c r="D347" s="3" t="s">
        <v>2738</v>
      </c>
      <c r="E347" s="3" t="s">
        <v>2961</v>
      </c>
      <c r="F347" s="3" t="s">
        <v>2962</v>
      </c>
      <c r="G347" s="3" t="s">
        <v>2963</v>
      </c>
      <c r="H347" s="3" t="s">
        <v>146</v>
      </c>
      <c r="I347" s="3" t="s">
        <v>57</v>
      </c>
      <c r="J347" s="3" t="s">
        <v>264</v>
      </c>
      <c r="K347" s="3" t="s">
        <v>1958</v>
      </c>
      <c r="L347" s="3" t="s">
        <v>1924</v>
      </c>
      <c r="M347" s="3" t="s">
        <v>542</v>
      </c>
      <c r="N347" s="3" t="s">
        <v>2964</v>
      </c>
      <c r="O347" s="3" t="s">
        <v>2738</v>
      </c>
      <c r="P347" s="3" t="s">
        <v>2965</v>
      </c>
      <c r="Q347" s="3" t="s">
        <v>62</v>
      </c>
      <c r="R347" s="3" t="s">
        <v>63</v>
      </c>
      <c r="S347" s="3" t="s">
        <v>64</v>
      </c>
      <c r="T347" s="3" t="s">
        <v>97</v>
      </c>
      <c r="U347" s="3" t="s">
        <v>2966</v>
      </c>
      <c r="V347" s="3" t="s">
        <v>210</v>
      </c>
      <c r="W347" s="3" t="s">
        <v>68</v>
      </c>
      <c r="X347" s="3" t="s">
        <v>69</v>
      </c>
      <c r="Y347" s="3" t="s">
        <v>2967</v>
      </c>
      <c r="Z347" s="3" t="s">
        <v>240</v>
      </c>
      <c r="AA347" s="3" t="s">
        <v>2745</v>
      </c>
      <c r="AB347" s="3" t="s">
        <v>2746</v>
      </c>
      <c r="AC347" s="3" t="s">
        <v>2968</v>
      </c>
      <c r="AD347" s="3" t="s">
        <v>74</v>
      </c>
      <c r="AE347" s="7" t="str">
        <f>HYPERLINK("https://static.wenjuan.pub/6448a247d0af58d925dffb12/upload_file/520-Q30-IMG_2023050...-311661.jpg?e=1683388971&amp;token=-S3u1w3JrmFKSFNKh6j5JQkPKMGLqf-aPDDdDxY6:UIgCk5htqIejxXiVzeplY5ISUBY=","IMG_20230505_141041.jpg")</f>
        <v>IMG_20230505_141041.jpg</v>
      </c>
    </row>
    <row r="348" s="1" customFormat="1" spans="1:31">
      <c r="A348" s="2">
        <v>347</v>
      </c>
      <c r="B348" s="3" t="s">
        <v>2969</v>
      </c>
      <c r="C348" s="3" t="s">
        <v>51</v>
      </c>
      <c r="D348" s="3" t="s">
        <v>201</v>
      </c>
      <c r="E348" s="3" t="s">
        <v>1921</v>
      </c>
      <c r="F348" s="3" t="s">
        <v>2970</v>
      </c>
      <c r="G348" s="3" t="s">
        <v>2971</v>
      </c>
      <c r="H348" s="3" t="s">
        <v>56</v>
      </c>
      <c r="I348" s="3" t="s">
        <v>57</v>
      </c>
      <c r="J348" s="3" t="s">
        <v>693</v>
      </c>
      <c r="K348" s="3" t="s">
        <v>220</v>
      </c>
      <c r="L348" s="3" t="s">
        <v>1944</v>
      </c>
      <c r="M348" s="3" t="s">
        <v>2972</v>
      </c>
      <c r="N348" s="3" t="s">
        <v>2973</v>
      </c>
      <c r="O348" s="3" t="s">
        <v>2738</v>
      </c>
      <c r="P348" s="3" t="s">
        <v>1060</v>
      </c>
      <c r="Q348" s="3" t="s">
        <v>62</v>
      </c>
      <c r="R348" s="3" t="s">
        <v>558</v>
      </c>
      <c r="S348" s="3" t="s">
        <v>64</v>
      </c>
      <c r="T348" s="3" t="s">
        <v>97</v>
      </c>
      <c r="U348" s="3"/>
      <c r="V348" s="3" t="s">
        <v>67</v>
      </c>
      <c r="W348" s="3" t="s">
        <v>339</v>
      </c>
      <c r="X348" s="3" t="s">
        <v>69</v>
      </c>
      <c r="Y348" s="3" t="s">
        <v>2974</v>
      </c>
      <c r="Z348" s="3" t="s">
        <v>240</v>
      </c>
      <c r="AA348" s="3" t="s">
        <v>2745</v>
      </c>
      <c r="AB348" s="3" t="s">
        <v>2746</v>
      </c>
      <c r="AC348" s="3" t="s">
        <v>2975</v>
      </c>
      <c r="AD348" s="3" t="s">
        <v>243</v>
      </c>
      <c r="AE348" s="7" t="str">
        <f>HYPERLINK("https://static.wenjuan.pub/6448a247d0af58d925dffb12/upload_file/526-Q30-C3E8B94C-EE...-917124.jpeg?e=1683388971&amp;token=-S3u1w3JrmFKSFNKh6j5JQkPKMGLqf-aPDDdDxY6:b_DqqhlC-hX7eDZ7M_tyurvrfYs=","C3E8B94C-EE64-44B2-A981-058D3D015EAB.jpeg")</f>
        <v>C3E8B94C-EE64-44B2-A981-058D3D015EAB.jpeg</v>
      </c>
    </row>
    <row r="349" s="1" customFormat="1" spans="1:31">
      <c r="A349" s="2">
        <v>348</v>
      </c>
      <c r="B349" s="3" t="s">
        <v>2976</v>
      </c>
      <c r="C349" s="3" t="s">
        <v>51</v>
      </c>
      <c r="D349" s="3" t="s">
        <v>2738</v>
      </c>
      <c r="E349" s="3" t="s">
        <v>1921</v>
      </c>
      <c r="F349" s="3" t="s">
        <v>2977</v>
      </c>
      <c r="G349" s="3" t="s">
        <v>2978</v>
      </c>
      <c r="H349" s="3" t="s">
        <v>56</v>
      </c>
      <c r="I349" s="3" t="s">
        <v>57</v>
      </c>
      <c r="J349" s="3" t="s">
        <v>817</v>
      </c>
      <c r="K349" s="3" t="s">
        <v>220</v>
      </c>
      <c r="L349" s="3" t="s">
        <v>1924</v>
      </c>
      <c r="M349" s="3" t="s">
        <v>302</v>
      </c>
      <c r="N349" s="3" t="s">
        <v>2979</v>
      </c>
      <c r="O349" s="3" t="s">
        <v>2738</v>
      </c>
      <c r="P349" s="3" t="s">
        <v>1725</v>
      </c>
      <c r="Q349" s="3" t="s">
        <v>62</v>
      </c>
      <c r="R349" s="3" t="s">
        <v>2052</v>
      </c>
      <c r="S349" s="3" t="s">
        <v>64</v>
      </c>
      <c r="T349" s="3" t="s">
        <v>97</v>
      </c>
      <c r="U349" s="3" t="s">
        <v>2980</v>
      </c>
      <c r="V349" s="3" t="s">
        <v>67</v>
      </c>
      <c r="W349" s="3" t="s">
        <v>68</v>
      </c>
      <c r="X349" s="3" t="s">
        <v>69</v>
      </c>
      <c r="Y349" s="3" t="s">
        <v>2981</v>
      </c>
      <c r="Z349" s="3" t="s">
        <v>240</v>
      </c>
      <c r="AA349" s="3" t="s">
        <v>2745</v>
      </c>
      <c r="AB349" s="3" t="s">
        <v>2746</v>
      </c>
      <c r="AC349" s="3" t="s">
        <v>2982</v>
      </c>
      <c r="AD349" s="3" t="s">
        <v>243</v>
      </c>
      <c r="AE349" s="7" t="str">
        <f>HYPERLINK("https://static.wenjuan.pub/6448a247d0af58d925dffb12/upload_file/524-Q30-16832676156...-487876.jpg?e=1683388971&amp;token=-S3u1w3JrmFKSFNKh6j5JQkPKMGLqf-aPDDdDxY6:c5vA6L6pCKfDrKi3UvwHGUQsP_4=","1683267615614.jpg")</f>
        <v>1683267615614.jpg</v>
      </c>
    </row>
    <row r="350" s="1" customFormat="1" spans="1:31">
      <c r="A350" s="2">
        <v>349</v>
      </c>
      <c r="B350" s="3" t="s">
        <v>2983</v>
      </c>
      <c r="C350" s="3" t="s">
        <v>51</v>
      </c>
      <c r="D350" s="3" t="s">
        <v>259</v>
      </c>
      <c r="E350" s="3" t="s">
        <v>1921</v>
      </c>
      <c r="F350" s="3" t="s">
        <v>2984</v>
      </c>
      <c r="G350" s="3" t="s">
        <v>2985</v>
      </c>
      <c r="H350" s="3" t="s">
        <v>56</v>
      </c>
      <c r="I350" s="3" t="s">
        <v>57</v>
      </c>
      <c r="J350" s="3" t="s">
        <v>2986</v>
      </c>
      <c r="K350" s="3" t="s">
        <v>1983</v>
      </c>
      <c r="L350" s="3" t="s">
        <v>1924</v>
      </c>
      <c r="M350" s="3" t="s">
        <v>2987</v>
      </c>
      <c r="N350" s="3" t="s">
        <v>2988</v>
      </c>
      <c r="O350" s="3" t="s">
        <v>259</v>
      </c>
      <c r="P350" s="3" t="s">
        <v>2989</v>
      </c>
      <c r="Q350" s="3" t="s">
        <v>62</v>
      </c>
      <c r="R350" s="3" t="s">
        <v>1366</v>
      </c>
      <c r="S350" s="3" t="s">
        <v>64</v>
      </c>
      <c r="T350" s="3" t="s">
        <v>65</v>
      </c>
      <c r="U350" s="3" t="s">
        <v>2990</v>
      </c>
      <c r="V350" s="3" t="s">
        <v>240</v>
      </c>
      <c r="W350" s="3" t="s">
        <v>99</v>
      </c>
      <c r="X350" s="3" t="s">
        <v>2991</v>
      </c>
      <c r="Y350" s="3" t="s">
        <v>2992</v>
      </c>
      <c r="Z350" s="3" t="s">
        <v>240</v>
      </c>
      <c r="AA350" s="3" t="s">
        <v>2745</v>
      </c>
      <c r="AB350" s="3" t="s">
        <v>2746</v>
      </c>
      <c r="AC350" s="3" t="s">
        <v>2993</v>
      </c>
      <c r="AD350" s="3" t="s">
        <v>243</v>
      </c>
      <c r="AE350" s="7" t="str">
        <f>HYPERLINK("https://static.wenjuan.pub/6448a247d0af58d925dffb12/upload_file/564-Q30-16832697259...-702908.jpg?e=1683388971&amp;token=-S3u1w3JrmFKSFNKh6j5JQkPKMGLqf-aPDDdDxY6:9J33bteuTGI8nJ-mIFojhejbWZs=","1683269725914.jpg")</f>
        <v>1683269725914.jpg</v>
      </c>
    </row>
    <row r="351" s="1" customFormat="1" spans="1:31">
      <c r="A351" s="2">
        <v>350</v>
      </c>
      <c r="B351" s="3" t="s">
        <v>2994</v>
      </c>
      <c r="C351" s="3" t="s">
        <v>51</v>
      </c>
      <c r="D351" s="3" t="s">
        <v>2238</v>
      </c>
      <c r="E351" s="3" t="s">
        <v>1921</v>
      </c>
      <c r="F351" s="3" t="s">
        <v>2995</v>
      </c>
      <c r="G351" s="3" t="s">
        <v>2996</v>
      </c>
      <c r="H351" s="3" t="s">
        <v>56</v>
      </c>
      <c r="I351" s="3" t="s">
        <v>57</v>
      </c>
      <c r="J351" s="3" t="s">
        <v>610</v>
      </c>
      <c r="K351" s="3" t="s">
        <v>220</v>
      </c>
      <c r="L351" s="3" t="s">
        <v>1924</v>
      </c>
      <c r="M351" s="3" t="s">
        <v>59</v>
      </c>
      <c r="N351" s="3" t="s">
        <v>2997</v>
      </c>
      <c r="O351" s="3" t="s">
        <v>2238</v>
      </c>
      <c r="P351" s="3" t="s">
        <v>2998</v>
      </c>
      <c r="Q351" s="3" t="s">
        <v>62</v>
      </c>
      <c r="R351" s="3" t="s">
        <v>63</v>
      </c>
      <c r="S351" s="3" t="s">
        <v>64</v>
      </c>
      <c r="T351" s="3" t="s">
        <v>97</v>
      </c>
      <c r="U351" s="3"/>
      <c r="V351" s="3" t="s">
        <v>98</v>
      </c>
      <c r="W351" s="3" t="s">
        <v>339</v>
      </c>
      <c r="X351" s="3" t="s">
        <v>69</v>
      </c>
      <c r="Y351" s="3" t="s">
        <v>2999</v>
      </c>
      <c r="Z351" s="3" t="s">
        <v>240</v>
      </c>
      <c r="AA351" s="3" t="s">
        <v>2745</v>
      </c>
      <c r="AB351" s="3" t="s">
        <v>2746</v>
      </c>
      <c r="AC351" s="3" t="s">
        <v>3000</v>
      </c>
      <c r="AD351" s="3" t="s">
        <v>74</v>
      </c>
      <c r="AE351" s="7" t="str">
        <f>HYPERLINK("https://static.wenjuan.pub/6448a247d0af58d925dffb12/upload_file/563-Q30-16832696688...-802856.jpg?e=1683388971&amp;token=-S3u1w3JrmFKSFNKh6j5JQkPKMGLqf-aPDDdDxY6:AjvQxNMEQBRUFhC8No6kHR_2jVI=","1683269668801.jpg")</f>
        <v>1683269668801.jpg</v>
      </c>
    </row>
    <row r="352" s="1" customFormat="1" spans="1:31">
      <c r="A352" s="2">
        <v>351</v>
      </c>
      <c r="B352" s="3" t="s">
        <v>3001</v>
      </c>
      <c r="C352" s="3" t="s">
        <v>51</v>
      </c>
      <c r="D352" s="3" t="s">
        <v>201</v>
      </c>
      <c r="E352" s="3" t="s">
        <v>1921</v>
      </c>
      <c r="F352" s="3" t="s">
        <v>3002</v>
      </c>
      <c r="G352" s="3" t="s">
        <v>3003</v>
      </c>
      <c r="H352" s="3" t="s">
        <v>56</v>
      </c>
      <c r="I352" s="3" t="s">
        <v>57</v>
      </c>
      <c r="J352" s="3" t="s">
        <v>2041</v>
      </c>
      <c r="K352" s="3" t="s">
        <v>220</v>
      </c>
      <c r="L352" s="3" t="s">
        <v>95</v>
      </c>
      <c r="M352" s="3" t="s">
        <v>81</v>
      </c>
      <c r="N352" s="3" t="s">
        <v>3004</v>
      </c>
      <c r="O352" s="3" t="s">
        <v>2738</v>
      </c>
      <c r="P352" s="3" t="s">
        <v>195</v>
      </c>
      <c r="Q352" s="3" t="s">
        <v>62</v>
      </c>
      <c r="R352" s="3" t="s">
        <v>63</v>
      </c>
      <c r="S352" s="3" t="s">
        <v>64</v>
      </c>
      <c r="T352" s="3" t="s">
        <v>65</v>
      </c>
      <c r="U352" s="3" t="s">
        <v>3005</v>
      </c>
      <c r="V352" s="3" t="s">
        <v>3006</v>
      </c>
      <c r="W352" s="3" t="s">
        <v>68</v>
      </c>
      <c r="X352" s="3" t="s">
        <v>69</v>
      </c>
      <c r="Y352" s="3" t="s">
        <v>3007</v>
      </c>
      <c r="Z352" s="3" t="s">
        <v>240</v>
      </c>
      <c r="AA352" s="3" t="s">
        <v>2745</v>
      </c>
      <c r="AB352" s="3" t="s">
        <v>2746</v>
      </c>
      <c r="AC352" s="3" t="s">
        <v>3008</v>
      </c>
      <c r="AD352" s="3" t="s">
        <v>243</v>
      </c>
      <c r="AE352" s="7" t="str">
        <f>HYPERLINK("https://static.wenjuan.pub/6448a247d0af58d925dffb12/upload_file/567-Q30-16832698563...-757747.jpg?e=1683388971&amp;token=-S3u1w3JrmFKSFNKh6j5JQkPKMGLqf-aPDDdDxY6:R602M5V_t5AwxczEY-ypho6PNXk=","1683269856344.jpg")</f>
        <v>1683269856344.jpg</v>
      </c>
    </row>
    <row r="353" s="1" customFormat="1" spans="1:31">
      <c r="A353" s="2">
        <v>352</v>
      </c>
      <c r="B353" s="3" t="s">
        <v>3009</v>
      </c>
      <c r="C353" s="3" t="s">
        <v>51</v>
      </c>
      <c r="D353" s="3" t="s">
        <v>2738</v>
      </c>
      <c r="E353" s="3" t="s">
        <v>1921</v>
      </c>
      <c r="F353" s="3" t="s">
        <v>3010</v>
      </c>
      <c r="G353" s="3" t="s">
        <v>3011</v>
      </c>
      <c r="H353" s="3" t="s">
        <v>56</v>
      </c>
      <c r="I353" s="3" t="s">
        <v>57</v>
      </c>
      <c r="J353" s="3" t="s">
        <v>264</v>
      </c>
      <c r="K353" s="3" t="s">
        <v>1958</v>
      </c>
      <c r="L353" s="3" t="s">
        <v>2072</v>
      </c>
      <c r="M353" s="3" t="s">
        <v>81</v>
      </c>
      <c r="N353" s="3" t="s">
        <v>3011</v>
      </c>
      <c r="O353" s="3" t="s">
        <v>2738</v>
      </c>
      <c r="P353" s="3" t="s">
        <v>83</v>
      </c>
      <c r="Q353" s="3" t="s">
        <v>62</v>
      </c>
      <c r="R353" s="3" t="s">
        <v>63</v>
      </c>
      <c r="S353" s="3" t="s">
        <v>64</v>
      </c>
      <c r="T353" s="3" t="s">
        <v>97</v>
      </c>
      <c r="U353" s="3"/>
      <c r="V353" s="3" t="s">
        <v>67</v>
      </c>
      <c r="W353" s="3" t="s">
        <v>68</v>
      </c>
      <c r="X353" s="3" t="s">
        <v>69</v>
      </c>
      <c r="Y353" s="3" t="s">
        <v>3012</v>
      </c>
      <c r="Z353" s="3" t="s">
        <v>240</v>
      </c>
      <c r="AA353" s="3" t="s">
        <v>2745</v>
      </c>
      <c r="AB353" s="3" t="s">
        <v>2746</v>
      </c>
      <c r="AC353" s="3" t="s">
        <v>3013</v>
      </c>
      <c r="AD353" s="3" t="s">
        <v>243</v>
      </c>
      <c r="AE353" s="7" t="str">
        <f>HYPERLINK("https://static.wenjuan.pub/6448a247d0af58d925dffb12/upload_file/573-Q30-16832700640...-403326.jpg?e=1683388971&amp;token=-S3u1w3JrmFKSFNKh6j5JQkPKMGLqf-aPDDdDxY6:jntB2_QgTCcIFgANuUI_xbATOOg=","1683270064020.jpg")</f>
        <v>1683270064020.jpg</v>
      </c>
    </row>
    <row r="354" s="1" customFormat="1" spans="1:31">
      <c r="A354" s="2">
        <v>353</v>
      </c>
      <c r="B354" s="3" t="s">
        <v>3014</v>
      </c>
      <c r="C354" s="3" t="s">
        <v>51</v>
      </c>
      <c r="D354" s="3" t="s">
        <v>2738</v>
      </c>
      <c r="E354" s="3" t="s">
        <v>1921</v>
      </c>
      <c r="F354" s="3" t="s">
        <v>3015</v>
      </c>
      <c r="G354" s="3" t="s">
        <v>3016</v>
      </c>
      <c r="H354" s="3" t="s">
        <v>56</v>
      </c>
      <c r="I354" s="3" t="s">
        <v>57</v>
      </c>
      <c r="J354" s="3" t="s">
        <v>3017</v>
      </c>
      <c r="K354" s="3" t="s">
        <v>220</v>
      </c>
      <c r="L354" s="3" t="s">
        <v>95</v>
      </c>
      <c r="M354" s="3" t="s">
        <v>59</v>
      </c>
      <c r="N354" s="3" t="s">
        <v>3018</v>
      </c>
      <c r="O354" s="3" t="s">
        <v>2738</v>
      </c>
      <c r="P354" s="3" t="s">
        <v>637</v>
      </c>
      <c r="Q354" s="3" t="s">
        <v>62</v>
      </c>
      <c r="R354" s="3" t="s">
        <v>558</v>
      </c>
      <c r="S354" s="3" t="s">
        <v>64</v>
      </c>
      <c r="T354" s="3" t="s">
        <v>97</v>
      </c>
      <c r="U354" s="3"/>
      <c r="V354" s="3" t="s">
        <v>2006</v>
      </c>
      <c r="W354" s="3" t="s">
        <v>68</v>
      </c>
      <c r="X354" s="3" t="s">
        <v>69</v>
      </c>
      <c r="Y354" s="3" t="s">
        <v>3019</v>
      </c>
      <c r="Z354" s="3" t="s">
        <v>240</v>
      </c>
      <c r="AA354" s="3" t="s">
        <v>2745</v>
      </c>
      <c r="AB354" s="3" t="s">
        <v>2746</v>
      </c>
      <c r="AC354" s="3" t="s">
        <v>3020</v>
      </c>
      <c r="AD354" s="3" t="s">
        <v>74</v>
      </c>
      <c r="AE354" s="7" t="str">
        <f>HYPERLINK("https://static.wenjuan.pub/6448a247d0af58d925dffb12/upload_file/587-Q30-image-416552.jpg?e=1683388971&amp;token=-S3u1w3JrmFKSFNKh6j5JQkPKMGLqf-aPDDdDxY6:xgwL5jR12dMoU98Vi54LbTcPyfQ=","image.jpg")</f>
        <v>image.jpg</v>
      </c>
    </row>
    <row r="355" s="1" customFormat="1" spans="1:31">
      <c r="A355" s="2">
        <v>354</v>
      </c>
      <c r="B355" s="3" t="s">
        <v>3021</v>
      </c>
      <c r="C355" s="3" t="s">
        <v>51</v>
      </c>
      <c r="D355" s="3" t="s">
        <v>259</v>
      </c>
      <c r="E355" s="3" t="s">
        <v>1921</v>
      </c>
      <c r="F355" s="3" t="s">
        <v>3022</v>
      </c>
      <c r="G355" s="3" t="s">
        <v>3023</v>
      </c>
      <c r="H355" s="3" t="s">
        <v>78</v>
      </c>
      <c r="I355" s="3" t="s">
        <v>57</v>
      </c>
      <c r="J355" s="3" t="s">
        <v>264</v>
      </c>
      <c r="K355" s="3" t="s">
        <v>232</v>
      </c>
      <c r="L355" s="3" t="s">
        <v>1944</v>
      </c>
      <c r="M355" s="3" t="s">
        <v>720</v>
      </c>
      <c r="N355" s="3" t="s">
        <v>3024</v>
      </c>
      <c r="O355" s="3" t="s">
        <v>259</v>
      </c>
      <c r="P355" s="3" t="s">
        <v>2674</v>
      </c>
      <c r="Q355" s="3" t="s">
        <v>62</v>
      </c>
      <c r="R355" s="3" t="s">
        <v>63</v>
      </c>
      <c r="S355" s="3" t="s">
        <v>64</v>
      </c>
      <c r="T355" s="3" t="s">
        <v>97</v>
      </c>
      <c r="U355" s="3"/>
      <c r="V355" s="3" t="s">
        <v>210</v>
      </c>
      <c r="W355" s="3" t="s">
        <v>68</v>
      </c>
      <c r="X355" s="3" t="s">
        <v>69</v>
      </c>
      <c r="Y355" s="3" t="s">
        <v>3025</v>
      </c>
      <c r="Z355" s="3" t="s">
        <v>240</v>
      </c>
      <c r="AA355" s="3" t="s">
        <v>3026</v>
      </c>
      <c r="AB355" s="3" t="s">
        <v>3027</v>
      </c>
      <c r="AC355" s="3" t="s">
        <v>3028</v>
      </c>
      <c r="AD355" s="3" t="s">
        <v>243</v>
      </c>
      <c r="AE355" s="7" t="str">
        <f>HYPERLINK("https://static.wenjuan.pub/6448a247d0af58d925dffb12/upload_file/225-Q30-16832554783...-990215.jpg?e=1683388971&amp;token=-S3u1w3JrmFKSFNKh6j5JQkPKMGLqf-aPDDdDxY6:fZWX1uheUNBvVG0DL5PZga7N_Rc=","1683255478323.jpg")</f>
        <v>1683255478323.jpg</v>
      </c>
    </row>
    <row r="356" s="1" customFormat="1" spans="1:31">
      <c r="A356" s="2">
        <v>355</v>
      </c>
      <c r="B356" s="3" t="s">
        <v>3029</v>
      </c>
      <c r="C356" s="3" t="s">
        <v>51</v>
      </c>
      <c r="D356" s="3" t="s">
        <v>789</v>
      </c>
      <c r="E356" s="3" t="s">
        <v>1921</v>
      </c>
      <c r="F356" s="3" t="s">
        <v>3030</v>
      </c>
      <c r="G356" s="3" t="s">
        <v>3031</v>
      </c>
      <c r="H356" s="3" t="s">
        <v>78</v>
      </c>
      <c r="I356" s="3" t="s">
        <v>57</v>
      </c>
      <c r="J356" s="3" t="s">
        <v>2115</v>
      </c>
      <c r="K356" s="3" t="s">
        <v>1958</v>
      </c>
      <c r="L356" s="3" t="s">
        <v>1924</v>
      </c>
      <c r="M356" s="3" t="s">
        <v>160</v>
      </c>
      <c r="N356" s="3" t="s">
        <v>3032</v>
      </c>
      <c r="O356" s="3" t="s">
        <v>259</v>
      </c>
      <c r="P356" s="3" t="s">
        <v>722</v>
      </c>
      <c r="Q356" s="3" t="s">
        <v>62</v>
      </c>
      <c r="R356" s="3" t="s">
        <v>63</v>
      </c>
      <c r="S356" s="3" t="s">
        <v>64</v>
      </c>
      <c r="T356" s="3" t="s">
        <v>97</v>
      </c>
      <c r="U356" s="3"/>
      <c r="V356" s="3" t="s">
        <v>210</v>
      </c>
      <c r="W356" s="3" t="s">
        <v>68</v>
      </c>
      <c r="X356" s="3" t="s">
        <v>69</v>
      </c>
      <c r="Y356" s="3" t="s">
        <v>3033</v>
      </c>
      <c r="Z356" s="3" t="s">
        <v>240</v>
      </c>
      <c r="AA356" s="3" t="s">
        <v>3026</v>
      </c>
      <c r="AB356" s="3" t="s">
        <v>3027</v>
      </c>
      <c r="AC356" s="3" t="s">
        <v>3034</v>
      </c>
      <c r="AD356" s="3" t="s">
        <v>243</v>
      </c>
      <c r="AE356" s="7" t="str">
        <f>HYPERLINK("https://static.wenjuan.pub/6448a247d0af58d925dffb12/upload_file/238-Q30-16832557508...-838862.jpg?e=1683388971&amp;token=-S3u1w3JrmFKSFNKh6j5JQkPKMGLqf-aPDDdDxY6:yP4ffndQf4GrSet4d7JpzGl85Lk=","1683255750865.jpg")</f>
        <v>1683255750865.jpg</v>
      </c>
    </row>
    <row r="357" s="1" customFormat="1" spans="1:31">
      <c r="A357" s="2">
        <v>356</v>
      </c>
      <c r="B357" s="3" t="s">
        <v>3035</v>
      </c>
      <c r="C357" s="3" t="s">
        <v>51</v>
      </c>
      <c r="D357" s="3" t="s">
        <v>789</v>
      </c>
      <c r="E357" s="3" t="s">
        <v>1921</v>
      </c>
      <c r="F357" s="3" t="s">
        <v>3036</v>
      </c>
      <c r="G357" s="3" t="s">
        <v>3037</v>
      </c>
      <c r="H357" s="3" t="s">
        <v>56</v>
      </c>
      <c r="I357" s="3" t="s">
        <v>57</v>
      </c>
      <c r="J357" s="3" t="s">
        <v>264</v>
      </c>
      <c r="K357" s="3" t="s">
        <v>2100</v>
      </c>
      <c r="L357" s="3" t="s">
        <v>2116</v>
      </c>
      <c r="M357" s="3" t="s">
        <v>827</v>
      </c>
      <c r="N357" s="3" t="s">
        <v>3038</v>
      </c>
      <c r="O357" s="3"/>
      <c r="P357" s="3" t="s">
        <v>292</v>
      </c>
      <c r="Q357" s="3" t="s">
        <v>62</v>
      </c>
      <c r="R357" s="3" t="s">
        <v>63</v>
      </c>
      <c r="S357" s="3" t="s">
        <v>64</v>
      </c>
      <c r="T357" s="3" t="s">
        <v>97</v>
      </c>
      <c r="U357" s="3" t="s">
        <v>3039</v>
      </c>
      <c r="V357" s="3" t="s">
        <v>67</v>
      </c>
      <c r="W357" s="3" t="s">
        <v>68</v>
      </c>
      <c r="X357" s="3" t="s">
        <v>69</v>
      </c>
      <c r="Y357" s="3" t="s">
        <v>3040</v>
      </c>
      <c r="Z357" s="3" t="s">
        <v>67</v>
      </c>
      <c r="AA357" s="3" t="s">
        <v>3026</v>
      </c>
      <c r="AB357" s="3" t="s">
        <v>3027</v>
      </c>
      <c r="AC357" s="3" t="s">
        <v>3041</v>
      </c>
      <c r="AD357" s="3" t="s">
        <v>243</v>
      </c>
      <c r="AE357" s="7" t="str">
        <f>HYPERLINK("https://static.wenjuan.pub/6448a247d0af58d925dffb12/upload_file/283-Q30-9EBD4338-1F...-422768.jpeg?e=1683388971&amp;token=-S3u1w3JrmFKSFNKh6j5JQkPKMGLqf-aPDDdDxY6:XxXz3BRZNpbfZ5lPJD-1Ltuuozg=","9EBD4338-1FC9-482A-B8E6-20E0911C0DD7.jpeg")</f>
        <v>9EBD4338-1FC9-482A-B8E6-20E0911C0DD7.jpeg</v>
      </c>
    </row>
    <row r="358" s="1" customFormat="1" spans="1:31">
      <c r="A358" s="2">
        <v>357</v>
      </c>
      <c r="B358" s="3" t="s">
        <v>3042</v>
      </c>
      <c r="C358" s="3" t="s">
        <v>51</v>
      </c>
      <c r="D358" s="3" t="s">
        <v>789</v>
      </c>
      <c r="E358" s="3" t="s">
        <v>1921</v>
      </c>
      <c r="F358" s="3" t="s">
        <v>3043</v>
      </c>
      <c r="G358" s="3" t="s">
        <v>3044</v>
      </c>
      <c r="H358" s="3" t="s">
        <v>56</v>
      </c>
      <c r="I358" s="3" t="s">
        <v>57</v>
      </c>
      <c r="J358" s="3" t="s">
        <v>191</v>
      </c>
      <c r="K358" s="3" t="s">
        <v>2049</v>
      </c>
      <c r="L358" s="3" t="s">
        <v>1924</v>
      </c>
      <c r="M358" s="3" t="s">
        <v>160</v>
      </c>
      <c r="N358" s="3" t="s">
        <v>3045</v>
      </c>
      <c r="O358" s="3" t="s">
        <v>259</v>
      </c>
      <c r="P358" s="3" t="s">
        <v>3046</v>
      </c>
      <c r="Q358" s="3" t="s">
        <v>62</v>
      </c>
      <c r="R358" s="3" t="s">
        <v>63</v>
      </c>
      <c r="S358" s="3" t="s">
        <v>64</v>
      </c>
      <c r="T358" s="3" t="s">
        <v>97</v>
      </c>
      <c r="U358" s="3"/>
      <c r="V358" s="3" t="s">
        <v>98</v>
      </c>
      <c r="W358" s="3" t="s">
        <v>99</v>
      </c>
      <c r="X358" s="3" t="s">
        <v>69</v>
      </c>
      <c r="Y358" s="3" t="s">
        <v>3047</v>
      </c>
      <c r="Z358" s="3" t="s">
        <v>240</v>
      </c>
      <c r="AA358" s="3" t="s">
        <v>3026</v>
      </c>
      <c r="AB358" s="3" t="s">
        <v>3027</v>
      </c>
      <c r="AC358" s="3" t="s">
        <v>3048</v>
      </c>
      <c r="AD358" s="3" t="s">
        <v>243</v>
      </c>
      <c r="AE358" s="7" t="str">
        <f>HYPERLINK("https://static.wenjuan.pub/6448a247d0af58d925dffb12/upload_file/634-Q30-IMG20230505...-180516.jpg?e=1683388971&amp;token=-S3u1w3JrmFKSFNKh6j5JQkPKMGLqf-aPDDdDxY6:tcxpqfg0EUOj_nsTkp_lQvGoS-c=","IMG20230505155152.jpg")</f>
        <v>IMG20230505155152.jpg</v>
      </c>
    </row>
    <row r="359" s="1" customFormat="1" spans="1:31">
      <c r="A359" s="2">
        <v>358</v>
      </c>
      <c r="B359" s="3" t="s">
        <v>3049</v>
      </c>
      <c r="C359" s="3" t="s">
        <v>51</v>
      </c>
      <c r="D359" s="3" t="s">
        <v>259</v>
      </c>
      <c r="E359" s="3" t="s">
        <v>1921</v>
      </c>
      <c r="F359" s="3" t="s">
        <v>3050</v>
      </c>
      <c r="G359" s="3" t="s">
        <v>3051</v>
      </c>
      <c r="H359" s="3" t="s">
        <v>56</v>
      </c>
      <c r="I359" s="3" t="s">
        <v>57</v>
      </c>
      <c r="J359" s="3" t="s">
        <v>231</v>
      </c>
      <c r="K359" s="3" t="s">
        <v>232</v>
      </c>
      <c r="L359" s="3" t="s">
        <v>1924</v>
      </c>
      <c r="M359" s="3" t="s">
        <v>81</v>
      </c>
      <c r="N359" s="3" t="s">
        <v>235</v>
      </c>
      <c r="O359" s="3" t="s">
        <v>259</v>
      </c>
      <c r="P359" s="3" t="s">
        <v>195</v>
      </c>
      <c r="Q359" s="3" t="s">
        <v>62</v>
      </c>
      <c r="R359" s="3" t="s">
        <v>63</v>
      </c>
      <c r="S359" s="3" t="s">
        <v>64</v>
      </c>
      <c r="T359" s="3" t="s">
        <v>97</v>
      </c>
      <c r="U359" s="3"/>
      <c r="V359" s="3" t="s">
        <v>67</v>
      </c>
      <c r="W359" s="3" t="s">
        <v>99</v>
      </c>
      <c r="X359" s="3" t="s">
        <v>69</v>
      </c>
      <c r="Y359" s="3" t="s">
        <v>3052</v>
      </c>
      <c r="Z359" s="3" t="s">
        <v>240</v>
      </c>
      <c r="AA359" s="3" t="s">
        <v>3026</v>
      </c>
      <c r="AB359" s="3" t="s">
        <v>3027</v>
      </c>
      <c r="AC359" s="3" t="s">
        <v>3053</v>
      </c>
      <c r="AD359" s="3" t="s">
        <v>243</v>
      </c>
      <c r="AE359" s="7" t="str">
        <f>HYPERLINK("https://static.wenjuan.pub/6448a247d0af58d925dffb12/upload_file/661-Q30-16832750197...-387798.jpg?e=1683388971&amp;token=-S3u1w3JrmFKSFNKh6j5JQkPKMGLqf-aPDDdDxY6:w3vrcZ84Gzpf3tzHo3gL9nsVIR0=","1683275019788.jpg")</f>
        <v>1683275019788.jpg</v>
      </c>
    </row>
    <row r="360" s="1" customFormat="1" spans="1:31">
      <c r="A360" s="2">
        <v>359</v>
      </c>
      <c r="B360" s="3" t="s">
        <v>3054</v>
      </c>
      <c r="C360" s="3" t="s">
        <v>51</v>
      </c>
      <c r="D360" s="3" t="s">
        <v>259</v>
      </c>
      <c r="E360" s="3" t="s">
        <v>1921</v>
      </c>
      <c r="F360" s="3" t="s">
        <v>3055</v>
      </c>
      <c r="G360" s="3" t="s">
        <v>3056</v>
      </c>
      <c r="H360" s="3" t="s">
        <v>321</v>
      </c>
      <c r="I360" s="3" t="s">
        <v>57</v>
      </c>
      <c r="J360" s="3" t="s">
        <v>264</v>
      </c>
      <c r="K360" s="3" t="s">
        <v>232</v>
      </c>
      <c r="L360" s="3" t="s">
        <v>2116</v>
      </c>
      <c r="M360" s="3" t="s">
        <v>81</v>
      </c>
      <c r="N360" s="3" t="s">
        <v>3057</v>
      </c>
      <c r="O360" s="3" t="s">
        <v>259</v>
      </c>
      <c r="P360" s="3" t="s">
        <v>83</v>
      </c>
      <c r="Q360" s="3" t="s">
        <v>62</v>
      </c>
      <c r="R360" s="3" t="s">
        <v>63</v>
      </c>
      <c r="S360" s="3" t="s">
        <v>64</v>
      </c>
      <c r="T360" s="3" t="s">
        <v>97</v>
      </c>
      <c r="U360" s="3"/>
      <c r="V360" s="3" t="s">
        <v>98</v>
      </c>
      <c r="W360" s="3" t="s">
        <v>68</v>
      </c>
      <c r="X360" s="3" t="s">
        <v>69</v>
      </c>
      <c r="Y360" s="3" t="s">
        <v>3058</v>
      </c>
      <c r="Z360" s="3" t="s">
        <v>240</v>
      </c>
      <c r="AA360" s="3" t="s">
        <v>3026</v>
      </c>
      <c r="AB360" s="3" t="s">
        <v>3027</v>
      </c>
      <c r="AC360" s="3" t="s">
        <v>3059</v>
      </c>
      <c r="AD360" s="3" t="s">
        <v>243</v>
      </c>
      <c r="AE360" s="7" t="str">
        <f>HYPERLINK("https://static.wenjuan.pub/6448a247d0af58d925dffb12/upload_file/673-Q30-16832754600...-361116.jpg?e=1683388971&amp;token=-S3u1w3JrmFKSFNKh6j5JQkPKMGLqf-aPDDdDxY6:230u3lI3x78hTbsGJcaJkebv7rA=","1683275460097.jpg")</f>
        <v>1683275460097.jpg</v>
      </c>
    </row>
    <row r="361" s="1" customFormat="1" spans="1:31">
      <c r="A361" s="2">
        <v>360</v>
      </c>
      <c r="B361" s="3" t="s">
        <v>3060</v>
      </c>
      <c r="C361" s="3" t="s">
        <v>51</v>
      </c>
      <c r="D361" s="3" t="s">
        <v>3061</v>
      </c>
      <c r="E361" s="3" t="s">
        <v>1921</v>
      </c>
      <c r="F361" s="3" t="s">
        <v>3062</v>
      </c>
      <c r="G361" s="3" t="s">
        <v>3063</v>
      </c>
      <c r="H361" s="3" t="s">
        <v>321</v>
      </c>
      <c r="I361" s="3" t="s">
        <v>57</v>
      </c>
      <c r="J361" s="3" t="s">
        <v>16</v>
      </c>
      <c r="K361" s="3" t="s">
        <v>58</v>
      </c>
      <c r="L361" s="3" t="s">
        <v>19</v>
      </c>
      <c r="M361" s="3" t="s">
        <v>81</v>
      </c>
      <c r="N361" s="3" t="s">
        <v>3064</v>
      </c>
      <c r="O361" s="3" t="s">
        <v>3061</v>
      </c>
      <c r="P361" s="3" t="s">
        <v>3065</v>
      </c>
      <c r="Q361" s="3" t="s">
        <v>62</v>
      </c>
      <c r="R361" s="3" t="s">
        <v>614</v>
      </c>
      <c r="S361" s="3" t="s">
        <v>64</v>
      </c>
      <c r="T361" s="3" t="s">
        <v>65</v>
      </c>
      <c r="U361" s="3" t="s">
        <v>3066</v>
      </c>
      <c r="V361" s="3" t="s">
        <v>3067</v>
      </c>
      <c r="W361" s="3" t="s">
        <v>339</v>
      </c>
      <c r="X361" s="3" t="s">
        <v>69</v>
      </c>
      <c r="Y361" s="3" t="s">
        <v>3068</v>
      </c>
      <c r="Z361" s="3" t="s">
        <v>240</v>
      </c>
      <c r="AA361" s="3" t="s">
        <v>3069</v>
      </c>
      <c r="AB361" s="3" t="s">
        <v>3070</v>
      </c>
      <c r="AC361" s="3" t="s">
        <v>3071</v>
      </c>
      <c r="AD361" s="3" t="s">
        <v>74</v>
      </c>
      <c r="AE361" s="7" t="str">
        <f>HYPERLINK("https://static.wenjuan.pub/6448a247d0af58d925dffb12/upload_file/198-Q30-E9B98E48-4D...-391182.jpeg?e=1683388971&amp;token=-S3u1w3JrmFKSFNKh6j5JQkPKMGLqf-aPDDdDxY6:peo5KzYY9s4pPWtcbuyy0eFsYNg=","E9B98E48-4DC6-43FD-935B-C8781DF8FC2B.jpeg")</f>
        <v>E9B98E48-4DC6-43FD-935B-C8781DF8FC2B.jpeg</v>
      </c>
    </row>
    <row r="362" s="1" customFormat="1" spans="1:31">
      <c r="A362" s="2">
        <v>361</v>
      </c>
      <c r="B362" s="3" t="s">
        <v>3072</v>
      </c>
      <c r="C362" s="3" t="s">
        <v>51</v>
      </c>
      <c r="D362" s="3" t="s">
        <v>3061</v>
      </c>
      <c r="E362" s="3" t="s">
        <v>1921</v>
      </c>
      <c r="F362" s="3" t="s">
        <v>3073</v>
      </c>
      <c r="G362" s="3" t="s">
        <v>3074</v>
      </c>
      <c r="H362" s="3" t="s">
        <v>56</v>
      </c>
      <c r="I362" s="3" t="s">
        <v>57</v>
      </c>
      <c r="J362" s="3" t="s">
        <v>264</v>
      </c>
      <c r="K362" s="3" t="s">
        <v>1958</v>
      </c>
      <c r="L362" s="3" t="s">
        <v>1924</v>
      </c>
      <c r="M362" s="3" t="s">
        <v>234</v>
      </c>
      <c r="N362" s="3" t="s">
        <v>3075</v>
      </c>
      <c r="O362" s="3" t="s">
        <v>3061</v>
      </c>
      <c r="P362" s="3" t="s">
        <v>3076</v>
      </c>
      <c r="Q362" s="3" t="s">
        <v>62</v>
      </c>
      <c r="R362" s="3" t="s">
        <v>63</v>
      </c>
      <c r="S362" s="3" t="s">
        <v>64</v>
      </c>
      <c r="T362" s="3" t="s">
        <v>97</v>
      </c>
      <c r="U362" s="3"/>
      <c r="V362" s="3" t="s">
        <v>67</v>
      </c>
      <c r="W362" s="3" t="s">
        <v>68</v>
      </c>
      <c r="X362" s="3" t="s">
        <v>69</v>
      </c>
      <c r="Y362" s="3" t="s">
        <v>3077</v>
      </c>
      <c r="Z362" s="3" t="s">
        <v>240</v>
      </c>
      <c r="AA362" s="3" t="s">
        <v>3078</v>
      </c>
      <c r="AB362" s="3" t="s">
        <v>3079</v>
      </c>
      <c r="AC362" s="3" t="s">
        <v>3080</v>
      </c>
      <c r="AD362" s="3" t="s">
        <v>243</v>
      </c>
      <c r="AE362" s="7" t="str">
        <f>HYPERLINK("https://static.wenjuan.pub/6448a247d0af58d925dffb12/upload_file/26-Q30-16832484320...-672323.jpg?e=1683388971&amp;token=-S3u1w3JrmFKSFNKh6j5JQkPKMGLqf-aPDDdDxY6:xf_Zu0zhFmDXFUcC4SFWgpVEjwk=","1683248432092.jpg")</f>
        <v>1683248432092.jpg</v>
      </c>
    </row>
    <row r="363" s="1" customFormat="1" spans="1:31">
      <c r="A363" s="2">
        <v>362</v>
      </c>
      <c r="B363" s="3" t="s">
        <v>3081</v>
      </c>
      <c r="C363" s="3" t="s">
        <v>51</v>
      </c>
      <c r="D363" s="3" t="s">
        <v>3061</v>
      </c>
      <c r="E363" s="3" t="s">
        <v>1921</v>
      </c>
      <c r="F363" s="3" t="s">
        <v>3082</v>
      </c>
      <c r="G363" s="3" t="s">
        <v>3083</v>
      </c>
      <c r="H363" s="3" t="s">
        <v>56</v>
      </c>
      <c r="I363" s="3" t="s">
        <v>57</v>
      </c>
      <c r="J363" s="3" t="s">
        <v>264</v>
      </c>
      <c r="K363" s="3" t="s">
        <v>1958</v>
      </c>
      <c r="L363" s="3" t="s">
        <v>1924</v>
      </c>
      <c r="M363" s="3" t="s">
        <v>234</v>
      </c>
      <c r="N363" s="3" t="s">
        <v>3084</v>
      </c>
      <c r="O363" s="3" t="s">
        <v>3061</v>
      </c>
      <c r="P363" s="3" t="s">
        <v>1837</v>
      </c>
      <c r="Q363" s="3" t="s">
        <v>62</v>
      </c>
      <c r="R363" s="3" t="s">
        <v>63</v>
      </c>
      <c r="S363" s="3" t="s">
        <v>64</v>
      </c>
      <c r="T363" s="3" t="s">
        <v>97</v>
      </c>
      <c r="U363" s="3" t="s">
        <v>3083</v>
      </c>
      <c r="V363" s="3" t="s">
        <v>67</v>
      </c>
      <c r="W363" s="3" t="s">
        <v>68</v>
      </c>
      <c r="X363" s="3" t="s">
        <v>69</v>
      </c>
      <c r="Y363" s="3" t="s">
        <v>3085</v>
      </c>
      <c r="Z363" s="3" t="s">
        <v>240</v>
      </c>
      <c r="AA363" s="3" t="s">
        <v>3078</v>
      </c>
      <c r="AB363" s="3" t="s">
        <v>3079</v>
      </c>
      <c r="AC363" s="3" t="s">
        <v>3086</v>
      </c>
      <c r="AD363" s="3" t="s">
        <v>243</v>
      </c>
      <c r="AE363" s="7" t="str">
        <f>HYPERLINK("https://static.wenjuan.pub/6448a247d0af58d925dffb12/upload_file/20-Q30-IMG20230505...-774062.jpg?e=1683388971&amp;token=-S3u1w3JrmFKSFNKh6j5JQkPKMGLqf-aPDDdDxY6:U2W_A7ntX6SiFXaew-0q3SO0TqI=","IMG20230505084824.jpg")</f>
        <v>IMG20230505084824.jpg</v>
      </c>
    </row>
    <row r="364" s="1" customFormat="1" spans="1:31">
      <c r="A364" s="2">
        <v>363</v>
      </c>
      <c r="B364" s="3" t="s">
        <v>3087</v>
      </c>
      <c r="C364" s="3" t="s">
        <v>51</v>
      </c>
      <c r="D364" s="3" t="s">
        <v>3061</v>
      </c>
      <c r="E364" s="3" t="s">
        <v>1921</v>
      </c>
      <c r="F364" s="3" t="s">
        <v>3088</v>
      </c>
      <c r="G364" s="3" t="s">
        <v>3089</v>
      </c>
      <c r="H364" s="3" t="s">
        <v>56</v>
      </c>
      <c r="I364" s="3" t="s">
        <v>57</v>
      </c>
      <c r="J364" s="3" t="s">
        <v>2003</v>
      </c>
      <c r="K364" s="3" t="s">
        <v>232</v>
      </c>
      <c r="L364" s="3" t="s">
        <v>1924</v>
      </c>
      <c r="M364" s="3" t="s">
        <v>81</v>
      </c>
      <c r="N364" s="3" t="s">
        <v>3090</v>
      </c>
      <c r="O364" s="3" t="s">
        <v>3061</v>
      </c>
      <c r="P364" s="3" t="s">
        <v>83</v>
      </c>
      <c r="Q364" s="3" t="s">
        <v>62</v>
      </c>
      <c r="R364" s="3" t="s">
        <v>414</v>
      </c>
      <c r="S364" s="3" t="s">
        <v>64</v>
      </c>
      <c r="T364" s="3" t="s">
        <v>97</v>
      </c>
      <c r="U364" s="3" t="s">
        <v>3091</v>
      </c>
      <c r="V364" s="3" t="s">
        <v>2006</v>
      </c>
      <c r="W364" s="3" t="s">
        <v>68</v>
      </c>
      <c r="X364" s="3" t="s">
        <v>69</v>
      </c>
      <c r="Y364" s="3" t="s">
        <v>3092</v>
      </c>
      <c r="Z364" s="3" t="s">
        <v>240</v>
      </c>
      <c r="AA364" s="3" t="s">
        <v>3078</v>
      </c>
      <c r="AB364" s="3" t="s">
        <v>3079</v>
      </c>
      <c r="AC364" s="3" t="s">
        <v>3093</v>
      </c>
      <c r="AD364" s="3" t="s">
        <v>243</v>
      </c>
      <c r="AE364" s="7" t="str">
        <f>HYPERLINK("https://static.wenjuan.pub/6448a247d0af58d925dffb12/upload_file/9-Q30-16832481201...-818645.jpg?e=1683388971&amp;token=-S3u1w3JrmFKSFNKh6j5JQkPKMGLqf-aPDDdDxY6:uCMRQHDXB71CdBrNxYv9WzoawgY=","1683248120126.jpg")</f>
        <v>1683248120126.jpg</v>
      </c>
    </row>
    <row r="365" s="1" customFormat="1" spans="1:31">
      <c r="A365" s="2">
        <v>364</v>
      </c>
      <c r="B365" s="3" t="s">
        <v>3094</v>
      </c>
      <c r="C365" s="3" t="s">
        <v>51</v>
      </c>
      <c r="D365" s="3" t="s">
        <v>3061</v>
      </c>
      <c r="E365" s="3" t="s">
        <v>1921</v>
      </c>
      <c r="F365" s="3" t="s">
        <v>3095</v>
      </c>
      <c r="G365" s="3" t="s">
        <v>3096</v>
      </c>
      <c r="H365" s="3" t="s">
        <v>56</v>
      </c>
      <c r="I365" s="3" t="s">
        <v>57</v>
      </c>
      <c r="J365" s="3" t="s">
        <v>754</v>
      </c>
      <c r="K365" s="3" t="s">
        <v>232</v>
      </c>
      <c r="L365" s="3" t="s">
        <v>95</v>
      </c>
      <c r="M365" s="3" t="s">
        <v>81</v>
      </c>
      <c r="N365" s="3" t="s">
        <v>3097</v>
      </c>
      <c r="O365" s="3" t="s">
        <v>3061</v>
      </c>
      <c r="P365" s="3" t="s">
        <v>268</v>
      </c>
      <c r="Q365" s="3" t="s">
        <v>62</v>
      </c>
      <c r="R365" s="3" t="s">
        <v>63</v>
      </c>
      <c r="S365" s="3" t="s">
        <v>64</v>
      </c>
      <c r="T365" s="3" t="s">
        <v>97</v>
      </c>
      <c r="U365" s="3" t="s">
        <v>3098</v>
      </c>
      <c r="V365" s="3" t="s">
        <v>67</v>
      </c>
      <c r="W365" s="3" t="s">
        <v>68</v>
      </c>
      <c r="X365" s="3" t="s">
        <v>69</v>
      </c>
      <c r="Y365" s="3" t="s">
        <v>3099</v>
      </c>
      <c r="Z365" s="3" t="s">
        <v>240</v>
      </c>
      <c r="AA365" s="3" t="s">
        <v>3078</v>
      </c>
      <c r="AB365" s="3" t="s">
        <v>3079</v>
      </c>
      <c r="AC365" s="3" t="s">
        <v>3100</v>
      </c>
      <c r="AD365" s="3" t="s">
        <v>243</v>
      </c>
      <c r="AE365" s="7" t="str">
        <f>HYPERLINK("https://static.wenjuan.pub/6448a247d0af58d925dffb12/upload_file/38-Q30-16832481908...-579186.jpg?e=1683388971&amp;token=-S3u1w3JrmFKSFNKh6j5JQkPKMGLqf-aPDDdDxY6:TJS6Jtoam3x0-kqc0x-VYLWxnWI=","1683248190863.jpg")</f>
        <v>1683248190863.jpg</v>
      </c>
    </row>
    <row r="366" s="1" customFormat="1" spans="1:31">
      <c r="A366" s="2">
        <v>365</v>
      </c>
      <c r="B366" s="3" t="s">
        <v>3101</v>
      </c>
      <c r="C366" s="3" t="s">
        <v>51</v>
      </c>
      <c r="D366" s="3" t="s">
        <v>3061</v>
      </c>
      <c r="E366" s="3" t="s">
        <v>1921</v>
      </c>
      <c r="F366" s="3" t="s">
        <v>3102</v>
      </c>
      <c r="G366" s="3" t="s">
        <v>3103</v>
      </c>
      <c r="H366" s="3" t="s">
        <v>56</v>
      </c>
      <c r="I366" s="3" t="s">
        <v>57</v>
      </c>
      <c r="J366" s="3" t="s">
        <v>675</v>
      </c>
      <c r="K366" s="3" t="s">
        <v>232</v>
      </c>
      <c r="L366" s="3" t="s">
        <v>1924</v>
      </c>
      <c r="M366" s="3" t="s">
        <v>81</v>
      </c>
      <c r="N366" s="3" t="s">
        <v>3104</v>
      </c>
      <c r="O366" s="3" t="s">
        <v>3061</v>
      </c>
      <c r="P366" s="3" t="s">
        <v>3105</v>
      </c>
      <c r="Q366" s="3" t="s">
        <v>62</v>
      </c>
      <c r="R366" s="3" t="s">
        <v>63</v>
      </c>
      <c r="S366" s="3" t="s">
        <v>64</v>
      </c>
      <c r="T366" s="3" t="s">
        <v>97</v>
      </c>
      <c r="U366" s="3"/>
      <c r="V366" s="3" t="s">
        <v>67</v>
      </c>
      <c r="W366" s="3" t="s">
        <v>68</v>
      </c>
      <c r="X366" s="3" t="s">
        <v>69</v>
      </c>
      <c r="Y366" s="3" t="s">
        <v>3106</v>
      </c>
      <c r="Z366" s="3" t="s">
        <v>240</v>
      </c>
      <c r="AA366" s="3" t="s">
        <v>3078</v>
      </c>
      <c r="AB366" s="3" t="s">
        <v>3079</v>
      </c>
      <c r="AC366" s="3" t="s">
        <v>3107</v>
      </c>
      <c r="AD366" s="3" t="s">
        <v>243</v>
      </c>
      <c r="AE366" s="7" t="str">
        <f>HYPERLINK("https://static.wenjuan.pub/6448a247d0af58d925dffb12/upload_file/42-Q30-16832489813...-901172.jpg?e=1683388971&amp;token=-S3u1w3JrmFKSFNKh6j5JQkPKMGLqf-aPDDdDxY6:TmgC3sGbSV2LajTDvwoeLBsS_CU=","1683248981345.jpg")</f>
        <v>1683248981345.jpg</v>
      </c>
    </row>
    <row r="367" s="1" customFormat="1" spans="1:31">
      <c r="A367" s="2">
        <v>366</v>
      </c>
      <c r="B367" s="3" t="s">
        <v>3108</v>
      </c>
      <c r="C367" s="3" t="s">
        <v>51</v>
      </c>
      <c r="D367" s="3" t="s">
        <v>3061</v>
      </c>
      <c r="E367" s="3" t="s">
        <v>1921</v>
      </c>
      <c r="F367" s="3" t="s">
        <v>3109</v>
      </c>
      <c r="G367" s="3" t="s">
        <v>3110</v>
      </c>
      <c r="H367" s="3" t="s">
        <v>56</v>
      </c>
      <c r="I367" s="3" t="s">
        <v>57</v>
      </c>
      <c r="J367" s="3" t="s">
        <v>16</v>
      </c>
      <c r="K367" s="3" t="s">
        <v>232</v>
      </c>
      <c r="L367" s="3" t="s">
        <v>1944</v>
      </c>
      <c r="M367" s="3" t="s">
        <v>81</v>
      </c>
      <c r="N367" s="3" t="s">
        <v>3111</v>
      </c>
      <c r="O367" s="3" t="s">
        <v>3061</v>
      </c>
      <c r="P367" s="3" t="s">
        <v>61</v>
      </c>
      <c r="Q367" s="3" t="s">
        <v>62</v>
      </c>
      <c r="R367" s="3" t="s">
        <v>63</v>
      </c>
      <c r="S367" s="3" t="s">
        <v>64</v>
      </c>
      <c r="T367" s="3" t="s">
        <v>97</v>
      </c>
      <c r="U367" s="3"/>
      <c r="V367" s="3" t="s">
        <v>98</v>
      </c>
      <c r="W367" s="3" t="s">
        <v>68</v>
      </c>
      <c r="X367" s="3" t="s">
        <v>69</v>
      </c>
      <c r="Y367" s="3" t="s">
        <v>3110</v>
      </c>
      <c r="Z367" s="3" t="s">
        <v>240</v>
      </c>
      <c r="AA367" s="3" t="s">
        <v>3078</v>
      </c>
      <c r="AB367" s="3" t="s">
        <v>3079</v>
      </c>
      <c r="AC367" s="3" t="s">
        <v>3112</v>
      </c>
      <c r="AD367" s="3" t="s">
        <v>243</v>
      </c>
      <c r="AE367" s="7" t="str">
        <f>HYPERLINK("https://static.wenjuan.pub/6448a247d0af58d925dffb12/upload_file/92-Q30-IMG_2023050...-506970.jpg?e=1683388971&amp;token=-S3u1w3JrmFKSFNKh6j5JQkPKMGLqf-aPDDdDxY6:dwTiiqLqujQKCfx29bHawH66pxQ=","IMG_20230505_092730.jpg")</f>
        <v>IMG_20230505_092730.jpg</v>
      </c>
    </row>
    <row r="368" s="1" customFormat="1" spans="1:31">
      <c r="A368" s="2">
        <v>367</v>
      </c>
      <c r="B368" s="3" t="s">
        <v>3113</v>
      </c>
      <c r="C368" s="3" t="s">
        <v>51</v>
      </c>
      <c r="D368" s="3" t="s">
        <v>3061</v>
      </c>
      <c r="E368" s="3" t="s">
        <v>1921</v>
      </c>
      <c r="F368" s="3" t="s">
        <v>3114</v>
      </c>
      <c r="G368" s="3" t="s">
        <v>3115</v>
      </c>
      <c r="H368" s="3" t="s">
        <v>56</v>
      </c>
      <c r="I368" s="3" t="s">
        <v>57</v>
      </c>
      <c r="J368" s="3" t="s">
        <v>3116</v>
      </c>
      <c r="K368" s="3" t="s">
        <v>232</v>
      </c>
      <c r="L368" s="3" t="s">
        <v>3117</v>
      </c>
      <c r="M368" s="3" t="s">
        <v>81</v>
      </c>
      <c r="N368" s="3" t="s">
        <v>3118</v>
      </c>
      <c r="O368" s="3" t="s">
        <v>3061</v>
      </c>
      <c r="P368" s="3" t="s">
        <v>3119</v>
      </c>
      <c r="Q368" s="3" t="s">
        <v>62</v>
      </c>
      <c r="R368" s="3" t="s">
        <v>1366</v>
      </c>
      <c r="S368" s="3" t="s">
        <v>64</v>
      </c>
      <c r="T368" s="3" t="s">
        <v>65</v>
      </c>
      <c r="U368" s="3" t="s">
        <v>3120</v>
      </c>
      <c r="V368" s="3" t="s">
        <v>3121</v>
      </c>
      <c r="W368" s="3" t="s">
        <v>68</v>
      </c>
      <c r="X368" s="3" t="s">
        <v>69</v>
      </c>
      <c r="Y368" s="3" t="s">
        <v>3122</v>
      </c>
      <c r="Z368" s="3" t="s">
        <v>240</v>
      </c>
      <c r="AA368" s="3" t="s">
        <v>3078</v>
      </c>
      <c r="AB368" s="3" t="s">
        <v>3079</v>
      </c>
      <c r="AC368" s="3" t="s">
        <v>3123</v>
      </c>
      <c r="AD368" s="3" t="s">
        <v>243</v>
      </c>
      <c r="AE368" s="7" t="str">
        <f>HYPERLINK("https://static.wenjuan.pub/6448a247d0af58d925dffb12/upload_file/99-Q30-EEDBC6C8-03...-145381.jpeg?e=1683388971&amp;token=-S3u1w3JrmFKSFNKh6j5JQkPKMGLqf-aPDDdDxY6:BNQVxnmAFGPeEUGn4Ip7Y-b47QY=","EEDBC6C8-032A-44FC-8FBA-CAA16324CCB5.jpeg")</f>
        <v>EEDBC6C8-032A-44FC-8FBA-CAA16324CCB5.jpeg</v>
      </c>
    </row>
    <row r="369" s="1" customFormat="1" spans="1:31">
      <c r="A369" s="2">
        <v>368</v>
      </c>
      <c r="B369" s="3" t="s">
        <v>3124</v>
      </c>
      <c r="C369" s="3" t="s">
        <v>51</v>
      </c>
      <c r="D369" s="3" t="s">
        <v>3061</v>
      </c>
      <c r="E369" s="3" t="s">
        <v>1921</v>
      </c>
      <c r="F369" s="3" t="s">
        <v>3125</v>
      </c>
      <c r="G369" s="3" t="s">
        <v>3126</v>
      </c>
      <c r="H369" s="3" t="s">
        <v>78</v>
      </c>
      <c r="I369" s="3" t="s">
        <v>57</v>
      </c>
      <c r="J369" s="3" t="s">
        <v>731</v>
      </c>
      <c r="K369" s="3" t="s">
        <v>232</v>
      </c>
      <c r="L369" s="3" t="s">
        <v>1944</v>
      </c>
      <c r="M369" s="3" t="s">
        <v>81</v>
      </c>
      <c r="N369" s="3" t="s">
        <v>3127</v>
      </c>
      <c r="O369" s="3" t="s">
        <v>3061</v>
      </c>
      <c r="P369" s="3" t="s">
        <v>3128</v>
      </c>
      <c r="Q369" s="3" t="s">
        <v>62</v>
      </c>
      <c r="R369" s="3" t="s">
        <v>2157</v>
      </c>
      <c r="S369" s="3" t="s">
        <v>64</v>
      </c>
      <c r="T369" s="3" t="s">
        <v>97</v>
      </c>
      <c r="U369" s="3"/>
      <c r="V369" s="3" t="s">
        <v>67</v>
      </c>
      <c r="W369" s="3" t="s">
        <v>68</v>
      </c>
      <c r="X369" s="3" t="s">
        <v>69</v>
      </c>
      <c r="Y369" s="3" t="s">
        <v>3129</v>
      </c>
      <c r="Z369" s="3" t="s">
        <v>240</v>
      </c>
      <c r="AA369" s="3" t="s">
        <v>3078</v>
      </c>
      <c r="AB369" s="3" t="s">
        <v>3079</v>
      </c>
      <c r="AC369" s="3" t="s">
        <v>3130</v>
      </c>
      <c r="AD369" s="3" t="s">
        <v>243</v>
      </c>
      <c r="AE369" s="7" t="str">
        <f>HYPERLINK("https://static.wenjuan.pub/6448a247d0af58d925dffb12/upload_file/196-Q30-16832547248...-551124.jpg?e=1683388971&amp;token=-S3u1w3JrmFKSFNKh6j5JQkPKMGLqf-aPDDdDxY6:RzXZnYZm4wo0YOiZn9k2dGSNYWQ=","1683254724844.jpg")</f>
        <v>1683254724844.jpg</v>
      </c>
    </row>
    <row r="370" s="1" customFormat="1" spans="1:31">
      <c r="A370" s="2">
        <v>369</v>
      </c>
      <c r="B370" s="3" t="s">
        <v>3131</v>
      </c>
      <c r="C370" s="3" t="s">
        <v>51</v>
      </c>
      <c r="D370" s="3" t="s">
        <v>3061</v>
      </c>
      <c r="E370" s="3" t="s">
        <v>1921</v>
      </c>
      <c r="F370" s="3" t="s">
        <v>3132</v>
      </c>
      <c r="G370" s="3" t="s">
        <v>3025</v>
      </c>
      <c r="H370" s="3" t="s">
        <v>146</v>
      </c>
      <c r="I370" s="3" t="s">
        <v>57</v>
      </c>
      <c r="J370" s="3" t="s">
        <v>264</v>
      </c>
      <c r="K370" s="3" t="s">
        <v>232</v>
      </c>
      <c r="L370" s="3" t="s">
        <v>1924</v>
      </c>
      <c r="M370" s="3" t="s">
        <v>720</v>
      </c>
      <c r="N370" s="3" t="s">
        <v>3133</v>
      </c>
      <c r="O370" s="3" t="s">
        <v>3061</v>
      </c>
      <c r="P370" s="3" t="s">
        <v>2674</v>
      </c>
      <c r="Q370" s="3" t="s">
        <v>62</v>
      </c>
      <c r="R370" s="3" t="s">
        <v>112</v>
      </c>
      <c r="S370" s="3" t="s">
        <v>64</v>
      </c>
      <c r="T370" s="3" t="s">
        <v>97</v>
      </c>
      <c r="U370" s="3"/>
      <c r="V370" s="3" t="s">
        <v>210</v>
      </c>
      <c r="W370" s="3" t="s">
        <v>68</v>
      </c>
      <c r="X370" s="3" t="s">
        <v>69</v>
      </c>
      <c r="Y370" s="3" t="s">
        <v>3023</v>
      </c>
      <c r="Z370" s="3" t="s">
        <v>240</v>
      </c>
      <c r="AA370" s="3" t="s">
        <v>3078</v>
      </c>
      <c r="AB370" s="3" t="s">
        <v>3079</v>
      </c>
      <c r="AC370" s="3" t="s">
        <v>3134</v>
      </c>
      <c r="AD370" s="3" t="s">
        <v>243</v>
      </c>
      <c r="AE370" s="7" t="str">
        <f>HYPERLINK("https://static.wenjuan.pub/6448a247d0af58d925dffb12/upload_file/221-Q30-16832554355...-564423.jpg?e=1683388971&amp;token=-S3u1w3JrmFKSFNKh6j5JQkPKMGLqf-aPDDdDxY6:BR4u2IcVb7VYoXxBFrYXhyVh4hY=","1683255435551.jpg")</f>
        <v>1683255435551.jpg</v>
      </c>
    </row>
    <row r="371" s="1" customFormat="1" spans="1:31">
      <c r="A371" s="2">
        <v>370</v>
      </c>
      <c r="B371" s="3" t="s">
        <v>3135</v>
      </c>
      <c r="C371" s="3" t="s">
        <v>51</v>
      </c>
      <c r="D371" s="3" t="s">
        <v>3061</v>
      </c>
      <c r="E371" s="3" t="s">
        <v>1921</v>
      </c>
      <c r="F371" s="3" t="s">
        <v>3136</v>
      </c>
      <c r="G371" s="3" t="s">
        <v>3137</v>
      </c>
      <c r="H371" s="3" t="s">
        <v>56</v>
      </c>
      <c r="I371" s="3" t="s">
        <v>57</v>
      </c>
      <c r="J371" s="3" t="s">
        <v>264</v>
      </c>
      <c r="K371" s="3" t="s">
        <v>1709</v>
      </c>
      <c r="L371" s="3" t="s">
        <v>1924</v>
      </c>
      <c r="M371" s="3" t="s">
        <v>81</v>
      </c>
      <c r="N371" s="3" t="s">
        <v>3138</v>
      </c>
      <c r="O371" s="3" t="s">
        <v>3061</v>
      </c>
      <c r="P371" s="3" t="s">
        <v>268</v>
      </c>
      <c r="Q371" s="3" t="s">
        <v>62</v>
      </c>
      <c r="R371" s="3" t="s">
        <v>63</v>
      </c>
      <c r="S371" s="3" t="s">
        <v>64</v>
      </c>
      <c r="T371" s="3" t="s">
        <v>97</v>
      </c>
      <c r="U371" s="3"/>
      <c r="V371" s="3" t="s">
        <v>67</v>
      </c>
      <c r="W371" s="3" t="s">
        <v>68</v>
      </c>
      <c r="X371" s="3" t="s">
        <v>69</v>
      </c>
      <c r="Y371" s="3" t="s">
        <v>3139</v>
      </c>
      <c r="Z371" s="3" t="s">
        <v>240</v>
      </c>
      <c r="AA371" s="3" t="s">
        <v>3078</v>
      </c>
      <c r="AB371" s="3" t="s">
        <v>3079</v>
      </c>
      <c r="AC371" s="3" t="s">
        <v>3140</v>
      </c>
      <c r="AD371" s="3" t="s">
        <v>243</v>
      </c>
      <c r="AE371" s="7" t="str">
        <f>HYPERLINK("https://static.wenjuan.pub/6448a247d0af58d925dffb12/upload_file/300-Q30-16832574740...-465464.jpg?e=1683388971&amp;token=-S3u1w3JrmFKSFNKh6j5JQkPKMGLqf-aPDDdDxY6:HXysMvB35P4rtNoUU2cOwUomYQY=","1683257474034.jpg")</f>
        <v>1683257474034.jpg</v>
      </c>
    </row>
    <row r="372" s="1" customFormat="1" spans="1:31">
      <c r="A372" s="2">
        <v>371</v>
      </c>
      <c r="B372" s="3" t="s">
        <v>3141</v>
      </c>
      <c r="C372" s="3" t="s">
        <v>51</v>
      </c>
      <c r="D372" s="3" t="s">
        <v>3061</v>
      </c>
      <c r="E372" s="3" t="s">
        <v>1921</v>
      </c>
      <c r="F372" s="3" t="s">
        <v>3142</v>
      </c>
      <c r="G372" s="3" t="s">
        <v>3143</v>
      </c>
      <c r="H372" s="3" t="s">
        <v>56</v>
      </c>
      <c r="I372" s="3" t="s">
        <v>57</v>
      </c>
      <c r="J372" s="3" t="s">
        <v>16</v>
      </c>
      <c r="K372" s="3" t="s">
        <v>2100</v>
      </c>
      <c r="L372" s="3" t="s">
        <v>1944</v>
      </c>
      <c r="M372" s="3" t="s">
        <v>81</v>
      </c>
      <c r="N372" s="3" t="s">
        <v>3144</v>
      </c>
      <c r="O372" s="3" t="s">
        <v>3061</v>
      </c>
      <c r="P372" s="3" t="s">
        <v>61</v>
      </c>
      <c r="Q372" s="3" t="s">
        <v>62</v>
      </c>
      <c r="R372" s="3" t="s">
        <v>63</v>
      </c>
      <c r="S372" s="3" t="s">
        <v>64</v>
      </c>
      <c r="T372" s="3" t="s">
        <v>3145</v>
      </c>
      <c r="U372" s="3"/>
      <c r="V372" s="3" t="s">
        <v>98</v>
      </c>
      <c r="W372" s="3" t="s">
        <v>68</v>
      </c>
      <c r="X372" s="3" t="s">
        <v>69</v>
      </c>
      <c r="Y372" s="3" t="s">
        <v>3143</v>
      </c>
      <c r="Z372" s="3" t="s">
        <v>240</v>
      </c>
      <c r="AA372" s="3" t="s">
        <v>3078</v>
      </c>
      <c r="AB372" s="3" t="s">
        <v>3079</v>
      </c>
      <c r="AC372" s="3" t="s">
        <v>3146</v>
      </c>
      <c r="AD372" s="3" t="s">
        <v>243</v>
      </c>
      <c r="AE372" s="7" t="str">
        <f>HYPERLINK("https://static.wenjuan.pub/6448a247d0af58d925dffb12/upload_file/362-Q30-16832591382...-781309.jpg?e=1683388971&amp;token=-S3u1w3JrmFKSFNKh6j5JQkPKMGLqf-aPDDdDxY6:_V8w-fdbVBtQ4D_9hO9PfDi7c_g=","1683259138238.jpg")</f>
        <v>1683259138238.jpg</v>
      </c>
    </row>
    <row r="373" s="1" customFormat="1" spans="1:31">
      <c r="A373" s="2">
        <v>372</v>
      </c>
      <c r="B373" s="3" t="s">
        <v>3147</v>
      </c>
      <c r="C373" s="3" t="s">
        <v>51</v>
      </c>
      <c r="D373" s="3" t="s">
        <v>3061</v>
      </c>
      <c r="E373" s="3" t="s">
        <v>1921</v>
      </c>
      <c r="F373" s="3" t="s">
        <v>3148</v>
      </c>
      <c r="G373" s="3" t="s">
        <v>3149</v>
      </c>
      <c r="H373" s="3" t="s">
        <v>56</v>
      </c>
      <c r="I373" s="3" t="s">
        <v>57</v>
      </c>
      <c r="J373" s="3" t="s">
        <v>3116</v>
      </c>
      <c r="K373" s="3" t="s">
        <v>3150</v>
      </c>
      <c r="L373" s="3" t="s">
        <v>1924</v>
      </c>
      <c r="M373" s="3" t="s">
        <v>81</v>
      </c>
      <c r="N373" s="3" t="s">
        <v>3151</v>
      </c>
      <c r="O373" s="3" t="s">
        <v>3061</v>
      </c>
      <c r="P373" s="3" t="s">
        <v>282</v>
      </c>
      <c r="Q373" s="3" t="s">
        <v>62</v>
      </c>
      <c r="R373" s="3" t="s">
        <v>3152</v>
      </c>
      <c r="S373" s="3" t="s">
        <v>64</v>
      </c>
      <c r="T373" s="3" t="s">
        <v>65</v>
      </c>
      <c r="U373" s="3" t="s">
        <v>3153</v>
      </c>
      <c r="V373" s="3" t="s">
        <v>1927</v>
      </c>
      <c r="W373" s="3" t="s">
        <v>99</v>
      </c>
      <c r="X373" s="3" t="s">
        <v>69</v>
      </c>
      <c r="Y373" s="3" t="s">
        <v>3154</v>
      </c>
      <c r="Z373" s="3" t="s">
        <v>240</v>
      </c>
      <c r="AA373" s="3" t="s">
        <v>3078</v>
      </c>
      <c r="AB373" s="3" t="s">
        <v>3079</v>
      </c>
      <c r="AC373" s="3" t="s">
        <v>3155</v>
      </c>
      <c r="AD373" s="3" t="s">
        <v>243</v>
      </c>
      <c r="AE373" s="7" t="str">
        <f>HYPERLINK("https://static.wenjuan.pub/6448a247d0af58d925dffb12/upload_file/483-Q30-IMG_2023050...-537422.jpg?e=1683388971&amp;token=-S3u1w3JrmFKSFNKh6j5JQkPKMGLqf-aPDDdDxY6:5hz-X27IcIP6dtfbfmU6a8e7khc=","IMG_20230505_132835.jpg")</f>
        <v>IMG_20230505_132835.jpg</v>
      </c>
    </row>
    <row r="374" s="1" customFormat="1" spans="1:31">
      <c r="A374" s="2">
        <v>373</v>
      </c>
      <c r="B374" s="3" t="s">
        <v>3156</v>
      </c>
      <c r="C374" s="3" t="s">
        <v>51</v>
      </c>
      <c r="D374" s="3" t="s">
        <v>3061</v>
      </c>
      <c r="E374" s="3" t="s">
        <v>1921</v>
      </c>
      <c r="F374" s="3" t="s">
        <v>3157</v>
      </c>
      <c r="G374" s="3" t="s">
        <v>3158</v>
      </c>
      <c r="H374" s="3" t="s">
        <v>56</v>
      </c>
      <c r="I374" s="3" t="s">
        <v>57</v>
      </c>
      <c r="J374" s="3" t="s">
        <v>219</v>
      </c>
      <c r="K374" s="3" t="s">
        <v>2528</v>
      </c>
      <c r="L374" s="3" t="s">
        <v>95</v>
      </c>
      <c r="M374" s="3" t="s">
        <v>302</v>
      </c>
      <c r="N374" s="3" t="s">
        <v>3159</v>
      </c>
      <c r="O374" s="3" t="s">
        <v>3061</v>
      </c>
      <c r="P374" s="3" t="s">
        <v>83</v>
      </c>
      <c r="Q374" s="3" t="s">
        <v>62</v>
      </c>
      <c r="R374" s="3" t="s">
        <v>112</v>
      </c>
      <c r="S374" s="3" t="s">
        <v>64</v>
      </c>
      <c r="T374" s="3" t="s">
        <v>65</v>
      </c>
      <c r="U374" s="3" t="s">
        <v>3160</v>
      </c>
      <c r="V374" s="3" t="s">
        <v>210</v>
      </c>
      <c r="W374" s="3" t="s">
        <v>68</v>
      </c>
      <c r="X374" s="3" t="s">
        <v>69</v>
      </c>
      <c r="Y374" s="3" t="s">
        <v>3161</v>
      </c>
      <c r="Z374" s="3" t="s">
        <v>240</v>
      </c>
      <c r="AA374" s="3" t="s">
        <v>3078</v>
      </c>
      <c r="AB374" s="3" t="s">
        <v>3079</v>
      </c>
      <c r="AC374" s="3" t="s">
        <v>3162</v>
      </c>
      <c r="AD374" s="3" t="s">
        <v>243</v>
      </c>
      <c r="AE374" s="7" t="str">
        <f>HYPERLINK("https://static.wenjuan.pub/6448a247d0af58d925dffb12/upload_file/502-Q30-IMG_2023050...-211270.jpg?e=1683388971&amp;token=-S3u1w3JrmFKSFNKh6j5JQkPKMGLqf-aPDDdDxY6:HGo9kGJIgs6IIMgTkHI6FZ-P9zg=","IMG_20230505_135046.jpg")</f>
        <v>IMG_20230505_135046.jpg</v>
      </c>
    </row>
    <row r="375" s="1" customFormat="1" spans="1:31">
      <c r="A375" s="2">
        <v>374</v>
      </c>
      <c r="B375" s="3" t="s">
        <v>3163</v>
      </c>
      <c r="C375" s="3" t="s">
        <v>51</v>
      </c>
      <c r="D375" s="3" t="s">
        <v>3061</v>
      </c>
      <c r="E375" s="3" t="s">
        <v>1921</v>
      </c>
      <c r="F375" s="3" t="s">
        <v>3164</v>
      </c>
      <c r="G375" s="3" t="s">
        <v>3165</v>
      </c>
      <c r="H375" s="3" t="s">
        <v>56</v>
      </c>
      <c r="I375" s="3" t="s">
        <v>57</v>
      </c>
      <c r="J375" s="3" t="s">
        <v>817</v>
      </c>
      <c r="K375" s="3" t="s">
        <v>1128</v>
      </c>
      <c r="L375" s="3" t="s">
        <v>1924</v>
      </c>
      <c r="M375" s="3" t="s">
        <v>81</v>
      </c>
      <c r="N375" s="3" t="s">
        <v>3166</v>
      </c>
      <c r="O375" s="3" t="s">
        <v>3061</v>
      </c>
      <c r="P375" s="3" t="s">
        <v>83</v>
      </c>
      <c r="Q375" s="3" t="s">
        <v>62</v>
      </c>
      <c r="R375" s="3" t="s">
        <v>63</v>
      </c>
      <c r="S375" s="3" t="s">
        <v>64</v>
      </c>
      <c r="T375" s="3" t="s">
        <v>97</v>
      </c>
      <c r="U375" s="3"/>
      <c r="V375" s="3" t="s">
        <v>67</v>
      </c>
      <c r="W375" s="3" t="s">
        <v>339</v>
      </c>
      <c r="X375" s="3" t="s">
        <v>69</v>
      </c>
      <c r="Y375" s="3" t="s">
        <v>3167</v>
      </c>
      <c r="Z375" s="3" t="s">
        <v>240</v>
      </c>
      <c r="AA375" s="3" t="s">
        <v>3078</v>
      </c>
      <c r="AB375" s="3" t="s">
        <v>3079</v>
      </c>
      <c r="AC375" s="3" t="s">
        <v>3168</v>
      </c>
      <c r="AD375" s="3" t="s">
        <v>243</v>
      </c>
      <c r="AE375" s="7" t="str">
        <f>HYPERLINK("https://static.wenjuan.pub/6448a247d0af58d925dffb12/upload_file/558-Q30-IMG20230505...-520505.jpg?e=1683388971&amp;token=-S3u1w3JrmFKSFNKh6j5JQkPKMGLqf-aPDDdDxY6:yTLu2__XgMHdVTTgwT_eF6prkxs=","IMG20230505144149.jpg")</f>
        <v>IMG20230505144149.jpg</v>
      </c>
    </row>
    <row r="376" s="1" customFormat="1" spans="1:31">
      <c r="A376" s="2">
        <v>375</v>
      </c>
      <c r="B376" s="3" t="s">
        <v>3169</v>
      </c>
      <c r="C376" s="3" t="s">
        <v>51</v>
      </c>
      <c r="D376" s="3" t="s">
        <v>245</v>
      </c>
      <c r="E376" s="3" t="s">
        <v>3170</v>
      </c>
      <c r="F376" s="3" t="s">
        <v>3171</v>
      </c>
      <c r="G376" s="3" t="s">
        <v>3172</v>
      </c>
      <c r="H376" s="3" t="s">
        <v>56</v>
      </c>
      <c r="I376" s="3" t="s">
        <v>57</v>
      </c>
      <c r="J376" s="3" t="s">
        <v>264</v>
      </c>
      <c r="K376" s="3" t="s">
        <v>719</v>
      </c>
      <c r="L376" s="3" t="s">
        <v>664</v>
      </c>
      <c r="M376" s="3" t="s">
        <v>720</v>
      </c>
      <c r="N376" s="3" t="s">
        <v>3173</v>
      </c>
      <c r="O376" s="3" t="s">
        <v>245</v>
      </c>
      <c r="P376" s="3" t="s">
        <v>3174</v>
      </c>
      <c r="Q376" s="3" t="s">
        <v>62</v>
      </c>
      <c r="R376" s="3" t="s">
        <v>63</v>
      </c>
      <c r="S376" s="3" t="s">
        <v>64</v>
      </c>
      <c r="T376" s="3" t="s">
        <v>97</v>
      </c>
      <c r="U376" s="3"/>
      <c r="V376" s="3" t="s">
        <v>667</v>
      </c>
      <c r="W376" s="3" t="s">
        <v>68</v>
      </c>
      <c r="X376" s="3" t="s">
        <v>69</v>
      </c>
      <c r="Y376" s="3" t="s">
        <v>3175</v>
      </c>
      <c r="Z376" s="3" t="s">
        <v>240</v>
      </c>
      <c r="AA376" s="3" t="s">
        <v>3176</v>
      </c>
      <c r="AB376" s="3" t="s">
        <v>3177</v>
      </c>
      <c r="AC376" s="3" t="s">
        <v>3178</v>
      </c>
      <c r="AD376" s="3" t="s">
        <v>243</v>
      </c>
      <c r="AE376" s="7" t="str">
        <f>HYPERLINK("https://static.wenjuan.pub/6448a247d0af58d925dffb12/upload_file/409-Q30-16832607352...-803447.jpg?e=1683388971&amp;token=-S3u1w3JrmFKSFNKh6j5JQkPKMGLqf-aPDDdDxY6:BEJTEyfdP-j2aw9TkAKUOFelhTo=","1683260735249.jpg")</f>
        <v>1683260735249.jpg</v>
      </c>
    </row>
    <row r="377" s="1" customFormat="1" spans="1:31">
      <c r="A377" s="2">
        <v>376</v>
      </c>
      <c r="B377" s="3" t="s">
        <v>3179</v>
      </c>
      <c r="C377" s="3" t="s">
        <v>51</v>
      </c>
      <c r="D377" s="3" t="s">
        <v>245</v>
      </c>
      <c r="E377" s="3" t="s">
        <v>3170</v>
      </c>
      <c r="F377" s="3" t="s">
        <v>3180</v>
      </c>
      <c r="G377" s="3" t="s">
        <v>3181</v>
      </c>
      <c r="H377" s="3" t="s">
        <v>56</v>
      </c>
      <c r="I377" s="3" t="s">
        <v>57</v>
      </c>
      <c r="J377" s="3" t="s">
        <v>231</v>
      </c>
      <c r="K377" s="3" t="s">
        <v>1128</v>
      </c>
      <c r="L377" s="3" t="s">
        <v>2125</v>
      </c>
      <c r="M377" s="3" t="s">
        <v>81</v>
      </c>
      <c r="N377" s="3" t="s">
        <v>1628</v>
      </c>
      <c r="O377" s="3" t="s">
        <v>245</v>
      </c>
      <c r="P377" s="3" t="s">
        <v>236</v>
      </c>
      <c r="Q377" s="3" t="s">
        <v>62</v>
      </c>
      <c r="R377" s="3" t="s">
        <v>3182</v>
      </c>
      <c r="S377" s="3" t="s">
        <v>64</v>
      </c>
      <c r="T377" s="3" t="s">
        <v>97</v>
      </c>
      <c r="U377" s="3"/>
      <c r="V377" s="3" t="s">
        <v>240</v>
      </c>
      <c r="W377" s="3" t="s">
        <v>68</v>
      </c>
      <c r="X377" s="3" t="s">
        <v>69</v>
      </c>
      <c r="Y377" s="3" t="s">
        <v>3183</v>
      </c>
      <c r="Z377" s="3" t="s">
        <v>240</v>
      </c>
      <c r="AA377" s="3" t="s">
        <v>3176</v>
      </c>
      <c r="AB377" s="3" t="s">
        <v>3177</v>
      </c>
      <c r="AC377" s="3" t="s">
        <v>3184</v>
      </c>
      <c r="AD377" s="3" t="s">
        <v>243</v>
      </c>
      <c r="AE377" s="7" t="str">
        <f>HYPERLINK("https://static.wenjuan.pub/6448a247d0af58d925dffb12/upload_file/427-Q30-16832619223...-103069.jpg?e=1683388971&amp;token=-S3u1w3JrmFKSFNKh6j5JQkPKMGLqf-aPDDdDxY6:WA-3hIzPIU6m8tguiEimPoDuJiY=","1683261922301.jpg")</f>
        <v>1683261922301.jpg</v>
      </c>
    </row>
    <row r="378" s="1" customFormat="1" spans="1:31">
      <c r="A378" s="2">
        <v>377</v>
      </c>
      <c r="B378" s="3" t="s">
        <v>3185</v>
      </c>
      <c r="C378" s="3" t="s">
        <v>142</v>
      </c>
      <c r="D378" s="3" t="s">
        <v>1920</v>
      </c>
      <c r="E378" s="3" t="s">
        <v>3170</v>
      </c>
      <c r="F378" s="3" t="s">
        <v>3186</v>
      </c>
      <c r="G378" s="3" t="s">
        <v>3187</v>
      </c>
      <c r="H378" s="3" t="s">
        <v>321</v>
      </c>
      <c r="I378" s="3" t="s">
        <v>57</v>
      </c>
      <c r="J378" s="3" t="s">
        <v>264</v>
      </c>
      <c r="K378" s="3" t="s">
        <v>663</v>
      </c>
      <c r="L378" s="3" t="s">
        <v>704</v>
      </c>
      <c r="M378" s="3" t="s">
        <v>3188</v>
      </c>
      <c r="N378" s="3" t="s">
        <v>3189</v>
      </c>
      <c r="O378" s="3" t="s">
        <v>1920</v>
      </c>
      <c r="P378" s="3" t="s">
        <v>3190</v>
      </c>
      <c r="Q378" s="3" t="s">
        <v>62</v>
      </c>
      <c r="R378" s="3" t="s">
        <v>57</v>
      </c>
      <c r="S378" s="3" t="s">
        <v>64</v>
      </c>
      <c r="T378" s="3" t="s">
        <v>97</v>
      </c>
      <c r="U378" s="3"/>
      <c r="V378" s="3" t="s">
        <v>67</v>
      </c>
      <c r="W378" s="3" t="s">
        <v>339</v>
      </c>
      <c r="X378" s="3" t="s">
        <v>69</v>
      </c>
      <c r="Y378" s="3" t="s">
        <v>3191</v>
      </c>
      <c r="Z378" s="3" t="s">
        <v>240</v>
      </c>
      <c r="AA378" s="3" t="s">
        <v>3192</v>
      </c>
      <c r="AB378" s="3" t="s">
        <v>3193</v>
      </c>
      <c r="AC378" s="3" t="s">
        <v>3194</v>
      </c>
      <c r="AD378" s="3" t="s">
        <v>243</v>
      </c>
      <c r="AE378" s="7" t="str">
        <f>HYPERLINK("https://static.wenjuan.pub/6448a247d0af58d925dffb12/upload_file/308-Q30-F66C0326-1A...-295568.jpeg?e=1683388971&amp;token=-S3u1w3JrmFKSFNKh6j5JQkPKMGLqf-aPDDdDxY6:gKZNCtl5fIUlBrtQl4qP0mHGHJY=","F66C0326-1A83-4392-BC98-40BB19789E4F.jpeg")</f>
        <v>F66C0326-1A83-4392-BC98-40BB19789E4F.jpeg</v>
      </c>
    </row>
    <row r="379" s="1" customFormat="1" spans="1:31">
      <c r="A379" s="2">
        <v>378</v>
      </c>
      <c r="B379" s="3" t="s">
        <v>3195</v>
      </c>
      <c r="C379" s="3" t="s">
        <v>142</v>
      </c>
      <c r="D379" s="3" t="s">
        <v>1920</v>
      </c>
      <c r="E379" s="3" t="s">
        <v>3170</v>
      </c>
      <c r="F379" s="3" t="s">
        <v>3196</v>
      </c>
      <c r="G379" s="3" t="s">
        <v>3197</v>
      </c>
      <c r="H379" s="3" t="s">
        <v>78</v>
      </c>
      <c r="I379" s="3" t="s">
        <v>57</v>
      </c>
      <c r="J379" s="3" t="s">
        <v>817</v>
      </c>
      <c r="K379" s="3" t="s">
        <v>220</v>
      </c>
      <c r="L379" s="3" t="s">
        <v>704</v>
      </c>
      <c r="M379" s="3" t="s">
        <v>720</v>
      </c>
      <c r="N379" s="3" t="s">
        <v>3198</v>
      </c>
      <c r="O379" s="3" t="s">
        <v>1920</v>
      </c>
      <c r="P379" s="3" t="s">
        <v>1185</v>
      </c>
      <c r="Q379" s="3" t="s">
        <v>62</v>
      </c>
      <c r="R379" s="3" t="s">
        <v>63</v>
      </c>
      <c r="S379" s="3" t="s">
        <v>64</v>
      </c>
      <c r="T379" s="3" t="s">
        <v>97</v>
      </c>
      <c r="U379" s="3"/>
      <c r="V379" s="3" t="s">
        <v>210</v>
      </c>
      <c r="W379" s="3" t="s">
        <v>68</v>
      </c>
      <c r="X379" s="3" t="s">
        <v>69</v>
      </c>
      <c r="Y379" s="3" t="s">
        <v>3199</v>
      </c>
      <c r="Z379" s="3" t="s">
        <v>240</v>
      </c>
      <c r="AA379" s="3" t="s">
        <v>3192</v>
      </c>
      <c r="AB379" s="3" t="s">
        <v>3193</v>
      </c>
      <c r="AC379" s="3" t="s">
        <v>3200</v>
      </c>
      <c r="AD379" s="3" t="s">
        <v>243</v>
      </c>
      <c r="AE379" s="7" t="str">
        <f>HYPERLINK("https://static.wenjuan.pub/6448a247d0af58d925dffb12/upload_file/611-Q30-16832718781...-483496.jpg?e=1683388971&amp;token=-S3u1w3JrmFKSFNKh6j5JQkPKMGLqf-aPDDdDxY6:LAYqCu-lHf4W2E40CQmUrtVeyCU=","1683271878169.jpg")</f>
        <v>1683271878169.jpg</v>
      </c>
    </row>
    <row r="380" s="1" customFormat="1" spans="1:31">
      <c r="A380" s="2">
        <v>379</v>
      </c>
      <c r="B380" s="3" t="s">
        <v>3201</v>
      </c>
      <c r="C380" s="3" t="s">
        <v>51</v>
      </c>
      <c r="D380" s="3" t="s">
        <v>2207</v>
      </c>
      <c r="E380" s="3" t="s">
        <v>228</v>
      </c>
      <c r="F380" s="3" t="s">
        <v>3202</v>
      </c>
      <c r="G380" s="3" t="s">
        <v>3203</v>
      </c>
      <c r="H380" s="3" t="s">
        <v>56</v>
      </c>
      <c r="I380" s="3" t="s">
        <v>57</v>
      </c>
      <c r="J380" s="3" t="s">
        <v>219</v>
      </c>
      <c r="K380" s="3" t="s">
        <v>232</v>
      </c>
      <c r="L380" s="3" t="s">
        <v>347</v>
      </c>
      <c r="M380" s="3" t="s">
        <v>3204</v>
      </c>
      <c r="N380" s="3" t="s">
        <v>3205</v>
      </c>
      <c r="O380" s="3" t="s">
        <v>2207</v>
      </c>
      <c r="P380" s="3" t="s">
        <v>3206</v>
      </c>
      <c r="Q380" s="3" t="s">
        <v>62</v>
      </c>
      <c r="R380" s="3" t="s">
        <v>1281</v>
      </c>
      <c r="S380" s="3" t="s">
        <v>64</v>
      </c>
      <c r="T380" s="3" t="s">
        <v>3207</v>
      </c>
      <c r="U380" s="3"/>
      <c r="V380" s="3" t="s">
        <v>210</v>
      </c>
      <c r="W380" s="3" t="s">
        <v>68</v>
      </c>
      <c r="X380" s="3" t="s">
        <v>69</v>
      </c>
      <c r="Y380" s="3" t="s">
        <v>3208</v>
      </c>
      <c r="Z380" s="3" t="s">
        <v>240</v>
      </c>
      <c r="AA380" s="3" t="s">
        <v>3209</v>
      </c>
      <c r="AB380" s="3" t="s">
        <v>3210</v>
      </c>
      <c r="AC380" s="3" t="s">
        <v>3211</v>
      </c>
      <c r="AD380" s="3" t="s">
        <v>243</v>
      </c>
      <c r="AE380" s="7" t="str">
        <f>HYPERLINK("https://static.wenjuan.pub/6448a247d0af58d925dffb12/upload_file/534-Q30-16832680455...-761188.jpg?e=1683388971&amp;token=-S3u1w3JrmFKSFNKh6j5JQkPKMGLqf-aPDDdDxY6:8OkXcDm0C2W8G7XuXDlum1JWvsw=","1683268045562.jpg")</f>
        <v>1683268045562.jpg</v>
      </c>
    </row>
    <row r="381" s="1" customFormat="1" spans="1:31">
      <c r="A381" s="2">
        <v>380</v>
      </c>
      <c r="B381" s="3" t="s">
        <v>3212</v>
      </c>
      <c r="C381" s="3" t="s">
        <v>51</v>
      </c>
      <c r="D381" s="3" t="s">
        <v>2207</v>
      </c>
      <c r="E381" s="3" t="s">
        <v>3170</v>
      </c>
      <c r="F381" s="3" t="s">
        <v>3213</v>
      </c>
      <c r="G381" s="3" t="s">
        <v>3214</v>
      </c>
      <c r="H381" s="3" t="s">
        <v>56</v>
      </c>
      <c r="I381" s="3" t="s">
        <v>57</v>
      </c>
      <c r="J381" s="3" t="s">
        <v>264</v>
      </c>
      <c r="K381" s="3" t="s">
        <v>663</v>
      </c>
      <c r="L381" s="3" t="s">
        <v>704</v>
      </c>
      <c r="M381" s="3" t="s">
        <v>81</v>
      </c>
      <c r="N381" s="3" t="s">
        <v>3215</v>
      </c>
      <c r="O381" s="3" t="s">
        <v>2207</v>
      </c>
      <c r="P381" s="3" t="s">
        <v>3216</v>
      </c>
      <c r="Q381" s="3" t="s">
        <v>62</v>
      </c>
      <c r="R381" s="3" t="s">
        <v>57</v>
      </c>
      <c r="S381" s="3" t="s">
        <v>64</v>
      </c>
      <c r="T381" s="3" t="s">
        <v>97</v>
      </c>
      <c r="U381" s="3"/>
      <c r="V381" s="3" t="s">
        <v>67</v>
      </c>
      <c r="W381" s="3" t="s">
        <v>68</v>
      </c>
      <c r="X381" s="3" t="s">
        <v>69</v>
      </c>
      <c r="Y381" s="3" t="s">
        <v>3217</v>
      </c>
      <c r="Z381" s="3" t="s">
        <v>240</v>
      </c>
      <c r="AA381" s="3" t="s">
        <v>3209</v>
      </c>
      <c r="AB381" s="3" t="s">
        <v>3218</v>
      </c>
      <c r="AC381" s="3" t="s">
        <v>3219</v>
      </c>
      <c r="AD381" s="3" t="s">
        <v>243</v>
      </c>
      <c r="AE381" s="7" t="str">
        <f>HYPERLINK("https://static.wenjuan.pub/6448a247d0af58d925dffb12/upload_file/333-Q30-16832582073...-164373.jpg?e=1683388971&amp;token=-S3u1w3JrmFKSFNKh6j5JQkPKMGLqf-aPDDdDxY6:5p_5MvRzPGmAtDjlVm-Wuyw_67A=","1683258207318.jpg")</f>
        <v>1683258207318.jpg</v>
      </c>
    </row>
    <row r="382" s="1" customFormat="1" spans="1:31">
      <c r="A382" s="2">
        <v>381</v>
      </c>
      <c r="B382" s="3" t="s">
        <v>3220</v>
      </c>
      <c r="C382" s="3" t="s">
        <v>51</v>
      </c>
      <c r="D382" s="3" t="s">
        <v>2207</v>
      </c>
      <c r="E382" s="3" t="s">
        <v>3170</v>
      </c>
      <c r="F382" s="3" t="s">
        <v>3221</v>
      </c>
      <c r="G382" s="3" t="s">
        <v>3222</v>
      </c>
      <c r="H382" s="3" t="s">
        <v>56</v>
      </c>
      <c r="I382" s="3" t="s">
        <v>57</v>
      </c>
      <c r="J382" s="3" t="s">
        <v>817</v>
      </c>
      <c r="K382" s="3" t="s">
        <v>826</v>
      </c>
      <c r="L382" s="3" t="s">
        <v>2125</v>
      </c>
      <c r="M382" s="3" t="s">
        <v>81</v>
      </c>
      <c r="N382" s="3" t="s">
        <v>3223</v>
      </c>
      <c r="O382" s="3" t="s">
        <v>2207</v>
      </c>
      <c r="P382" s="3" t="s">
        <v>282</v>
      </c>
      <c r="Q382" s="3" t="s">
        <v>62</v>
      </c>
      <c r="R382" s="3" t="s">
        <v>558</v>
      </c>
      <c r="S382" s="3" t="s">
        <v>64</v>
      </c>
      <c r="T382" s="3" t="s">
        <v>97</v>
      </c>
      <c r="U382" s="3"/>
      <c r="V382" s="3" t="s">
        <v>3224</v>
      </c>
      <c r="W382" s="3" t="s">
        <v>68</v>
      </c>
      <c r="X382" s="3" t="s">
        <v>69</v>
      </c>
      <c r="Y382" s="3" t="s">
        <v>3225</v>
      </c>
      <c r="Z382" s="3" t="s">
        <v>240</v>
      </c>
      <c r="AA382" s="3" t="s">
        <v>3209</v>
      </c>
      <c r="AB382" s="3" t="s">
        <v>3218</v>
      </c>
      <c r="AC382" s="3" t="s">
        <v>3226</v>
      </c>
      <c r="AD382" s="3" t="s">
        <v>243</v>
      </c>
      <c r="AE382" s="7" t="str">
        <f>HYPERLINK("https://static.wenjuan.pub/6448a247d0af58d925dffb12/upload_file/366-Q30-image-314016.jpg?e=1683388971&amp;token=-S3u1w3JrmFKSFNKh6j5JQkPKMGLqf-aPDDdDxY6:IFEbOKaDZkaWc6ahyid9NQrRc-c=","image.jpg")</f>
        <v>image.jpg</v>
      </c>
    </row>
    <row r="383" s="1" customFormat="1" spans="1:31">
      <c r="A383" s="2">
        <v>382</v>
      </c>
      <c r="B383" s="3" t="s">
        <v>3227</v>
      </c>
      <c r="C383" s="3" t="s">
        <v>51</v>
      </c>
      <c r="D383" s="3" t="s">
        <v>2268</v>
      </c>
      <c r="E383" s="3" t="s">
        <v>3170</v>
      </c>
      <c r="F383" s="3" t="s">
        <v>3228</v>
      </c>
      <c r="G383" s="3" t="s">
        <v>3229</v>
      </c>
      <c r="H383" s="3" t="s">
        <v>56</v>
      </c>
      <c r="I383" s="3" t="s">
        <v>57</v>
      </c>
      <c r="J383" s="3" t="s">
        <v>231</v>
      </c>
      <c r="K383" s="3" t="s">
        <v>1303</v>
      </c>
      <c r="L383" s="3" t="s">
        <v>2125</v>
      </c>
      <c r="M383" s="3" t="s">
        <v>234</v>
      </c>
      <c r="N383" s="3" t="s">
        <v>3230</v>
      </c>
      <c r="O383" s="3" t="s">
        <v>2268</v>
      </c>
      <c r="P383" s="3" t="s">
        <v>3231</v>
      </c>
      <c r="Q383" s="3" t="s">
        <v>62</v>
      </c>
      <c r="R383" s="3" t="s">
        <v>63</v>
      </c>
      <c r="S383" s="3" t="s">
        <v>64</v>
      </c>
      <c r="T383" s="3" t="s">
        <v>65</v>
      </c>
      <c r="U383" s="3" t="s">
        <v>3232</v>
      </c>
      <c r="V383" s="3" t="s">
        <v>3224</v>
      </c>
      <c r="W383" s="3" t="s">
        <v>68</v>
      </c>
      <c r="X383" s="3" t="s">
        <v>69</v>
      </c>
      <c r="Y383" s="3" t="s">
        <v>3233</v>
      </c>
      <c r="Z383" s="3" t="s">
        <v>240</v>
      </c>
      <c r="AA383" s="3" t="s">
        <v>3234</v>
      </c>
      <c r="AB383" s="3" t="s">
        <v>3235</v>
      </c>
      <c r="AC383" s="3" t="s">
        <v>3236</v>
      </c>
      <c r="AD383" s="3" t="s">
        <v>243</v>
      </c>
      <c r="AE383" s="7" t="str">
        <f>HYPERLINK("https://static.wenjuan.pub/6448a247d0af58d925dffb12/upload_file/228-Q30-16832554400...-707407.jpg?e=1683388971&amp;token=-S3u1w3JrmFKSFNKh6j5JQkPKMGLqf-aPDDdDxY6:QhZAnp4v74zXZBXRF5HAk6Y0gZk=","1683255440064.jpg")</f>
        <v>1683255440064.jpg</v>
      </c>
    </row>
    <row r="384" s="1" customFormat="1" spans="1:31">
      <c r="A384" s="2">
        <v>383</v>
      </c>
      <c r="B384" s="3" t="s">
        <v>3237</v>
      </c>
      <c r="C384" s="3" t="s">
        <v>51</v>
      </c>
      <c r="D384" s="3" t="s">
        <v>2268</v>
      </c>
      <c r="E384" s="3" t="s">
        <v>3170</v>
      </c>
      <c r="F384" s="3" t="s">
        <v>3238</v>
      </c>
      <c r="G384" s="3" t="s">
        <v>3239</v>
      </c>
      <c r="H384" s="3" t="s">
        <v>78</v>
      </c>
      <c r="I384" s="3" t="s">
        <v>57</v>
      </c>
      <c r="J384" s="3" t="s">
        <v>675</v>
      </c>
      <c r="K384" s="3" t="s">
        <v>719</v>
      </c>
      <c r="L384" s="3" t="s">
        <v>704</v>
      </c>
      <c r="M384" s="3" t="s">
        <v>81</v>
      </c>
      <c r="N384" s="3" t="s">
        <v>3240</v>
      </c>
      <c r="O384" s="3" t="s">
        <v>2268</v>
      </c>
      <c r="P384" s="3" t="s">
        <v>3241</v>
      </c>
      <c r="Q384" s="3" t="s">
        <v>62</v>
      </c>
      <c r="R384" s="3" t="s">
        <v>1327</v>
      </c>
      <c r="S384" s="3" t="s">
        <v>64</v>
      </c>
      <c r="T384" s="3" t="s">
        <v>97</v>
      </c>
      <c r="U384" s="3"/>
      <c r="V384" s="3" t="s">
        <v>67</v>
      </c>
      <c r="W384" s="3" t="s">
        <v>68</v>
      </c>
      <c r="X384" s="3" t="s">
        <v>69</v>
      </c>
      <c r="Y384" s="3" t="s">
        <v>3242</v>
      </c>
      <c r="Z384" s="3" t="s">
        <v>240</v>
      </c>
      <c r="AA384" s="3" t="s">
        <v>3234</v>
      </c>
      <c r="AB384" s="3" t="s">
        <v>3235</v>
      </c>
      <c r="AC384" s="3" t="s">
        <v>3243</v>
      </c>
      <c r="AD384" s="3" t="s">
        <v>243</v>
      </c>
      <c r="AE384" s="7" t="str">
        <f>HYPERLINK("https://static.wenjuan.pub/6448a247d0af58d925dffb12/upload_file/401-Q30-16832602976...-188831.jpg?e=1683388971&amp;token=-S3u1w3JrmFKSFNKh6j5JQkPKMGLqf-aPDDdDxY6:fX2DO9bN3WO1tJvhcJAgDnaD8a0=","1683260297643.jpg")</f>
        <v>1683260297643.jpg</v>
      </c>
    </row>
    <row r="385" s="1" customFormat="1" spans="1:31">
      <c r="A385" s="2">
        <v>384</v>
      </c>
      <c r="B385" s="3" t="s">
        <v>3244</v>
      </c>
      <c r="C385" s="3" t="s">
        <v>142</v>
      </c>
      <c r="D385" s="3" t="s">
        <v>2268</v>
      </c>
      <c r="E385" s="3" t="s">
        <v>3170</v>
      </c>
      <c r="F385" s="3" t="s">
        <v>3245</v>
      </c>
      <c r="G385" s="3" t="s">
        <v>3246</v>
      </c>
      <c r="H385" s="3" t="s">
        <v>56</v>
      </c>
      <c r="I385" s="3" t="s">
        <v>57</v>
      </c>
      <c r="J385" s="3" t="s">
        <v>264</v>
      </c>
      <c r="K385" s="3" t="s">
        <v>3247</v>
      </c>
      <c r="L385" s="3" t="s">
        <v>704</v>
      </c>
      <c r="M385" s="3" t="s">
        <v>81</v>
      </c>
      <c r="N385" s="3" t="s">
        <v>3248</v>
      </c>
      <c r="O385" s="3" t="s">
        <v>2268</v>
      </c>
      <c r="P385" s="3" t="s">
        <v>124</v>
      </c>
      <c r="Q385" s="3" t="s">
        <v>62</v>
      </c>
      <c r="R385" s="3" t="s">
        <v>63</v>
      </c>
      <c r="S385" s="3" t="s">
        <v>64</v>
      </c>
      <c r="T385" s="3" t="s">
        <v>3249</v>
      </c>
      <c r="U385" s="3"/>
      <c r="V385" s="3" t="s">
        <v>67</v>
      </c>
      <c r="W385" s="3" t="s">
        <v>68</v>
      </c>
      <c r="X385" s="3" t="s">
        <v>69</v>
      </c>
      <c r="Y385" s="3" t="s">
        <v>3250</v>
      </c>
      <c r="Z385" s="3" t="s">
        <v>240</v>
      </c>
      <c r="AA385" s="3" t="s">
        <v>3234</v>
      </c>
      <c r="AB385" s="3" t="s">
        <v>3235</v>
      </c>
      <c r="AC385" s="3" t="s">
        <v>3251</v>
      </c>
      <c r="AD385" s="3" t="s">
        <v>243</v>
      </c>
      <c r="AE385" s="7" t="str">
        <f>HYPERLINK("https://static.wenjuan.pub/6448a247d0af58d925dffb12/upload_file/440-Q30-16832626648...-948670.jpg?e=1683388971&amp;token=-S3u1w3JrmFKSFNKh6j5JQkPKMGLqf-aPDDdDxY6:A7HkF6B1OzZg8cZiBu0xAxG1MBU=","1683262664848.jpg")</f>
        <v>1683262664848.jpg</v>
      </c>
    </row>
    <row r="386" s="1" customFormat="1" spans="1:31">
      <c r="A386" s="2">
        <v>385</v>
      </c>
      <c r="B386" s="3" t="s">
        <v>3252</v>
      </c>
      <c r="C386" s="3" t="s">
        <v>51</v>
      </c>
      <c r="D386" s="3" t="s">
        <v>2268</v>
      </c>
      <c r="E386" s="3" t="s">
        <v>3170</v>
      </c>
      <c r="F386" s="3" t="s">
        <v>3253</v>
      </c>
      <c r="G386" s="3" t="s">
        <v>3254</v>
      </c>
      <c r="H386" s="3" t="s">
        <v>56</v>
      </c>
      <c r="I386" s="3" t="s">
        <v>57</v>
      </c>
      <c r="J386" s="3" t="s">
        <v>231</v>
      </c>
      <c r="K386" s="3" t="s">
        <v>1419</v>
      </c>
      <c r="L386" s="3" t="s">
        <v>2125</v>
      </c>
      <c r="M386" s="3" t="s">
        <v>1620</v>
      </c>
      <c r="N386" s="3" t="s">
        <v>3255</v>
      </c>
      <c r="O386" s="3" t="s">
        <v>2268</v>
      </c>
      <c r="P386" s="3" t="s">
        <v>2311</v>
      </c>
      <c r="Q386" s="3" t="s">
        <v>62</v>
      </c>
      <c r="R386" s="3" t="s">
        <v>558</v>
      </c>
      <c r="S386" s="3" t="s">
        <v>64</v>
      </c>
      <c r="T386" s="3" t="s">
        <v>65</v>
      </c>
      <c r="U386" s="3" t="s">
        <v>3256</v>
      </c>
      <c r="V386" s="3" t="s">
        <v>3224</v>
      </c>
      <c r="W386" s="3" t="s">
        <v>68</v>
      </c>
      <c r="X386" s="3" t="s">
        <v>69</v>
      </c>
      <c r="Y386" s="3" t="s">
        <v>3257</v>
      </c>
      <c r="Z386" s="3" t="s">
        <v>240</v>
      </c>
      <c r="AA386" s="3" t="s">
        <v>3234</v>
      </c>
      <c r="AB386" s="3" t="s">
        <v>3235</v>
      </c>
      <c r="AC386" s="3" t="s">
        <v>3258</v>
      </c>
      <c r="AD386" s="3" t="s">
        <v>243</v>
      </c>
      <c r="AE386" s="7" t="str">
        <f>HYPERLINK("https://static.wenjuan.pub/6448a247d0af58d925dffb12/upload_file/493-Q30-16832654043...-701105.jpg?e=1683388971&amp;token=-S3u1w3JrmFKSFNKh6j5JQkPKMGLqf-aPDDdDxY6:eNGRWNigRUlQLGd1VNM614SR8Xg=","1683265404333.jpg")</f>
        <v>1683265404333.jpg</v>
      </c>
    </row>
    <row r="387" s="1" customFormat="1" spans="1:31">
      <c r="A387" s="2">
        <v>386</v>
      </c>
      <c r="B387" s="3" t="s">
        <v>3259</v>
      </c>
      <c r="C387" s="3" t="s">
        <v>51</v>
      </c>
      <c r="D387" s="3" t="s">
        <v>2268</v>
      </c>
      <c r="E387" s="3" t="s">
        <v>3170</v>
      </c>
      <c r="F387" s="3" t="s">
        <v>3260</v>
      </c>
      <c r="G387" s="3" t="s">
        <v>3261</v>
      </c>
      <c r="H387" s="3" t="s">
        <v>56</v>
      </c>
      <c r="I387" s="3" t="s">
        <v>57</v>
      </c>
      <c r="J387" s="3" t="s">
        <v>16</v>
      </c>
      <c r="K387" s="3" t="s">
        <v>719</v>
      </c>
      <c r="L387" s="3" t="s">
        <v>664</v>
      </c>
      <c r="M387" s="3" t="s">
        <v>81</v>
      </c>
      <c r="N387" s="3" t="s">
        <v>3262</v>
      </c>
      <c r="O387" s="3" t="s">
        <v>2268</v>
      </c>
      <c r="P387" s="3" t="s">
        <v>136</v>
      </c>
      <c r="Q387" s="3" t="s">
        <v>62</v>
      </c>
      <c r="R387" s="3" t="s">
        <v>63</v>
      </c>
      <c r="S387" s="3" t="s">
        <v>64</v>
      </c>
      <c r="T387" s="3" t="s">
        <v>97</v>
      </c>
      <c r="U387" s="3"/>
      <c r="V387" s="3" t="s">
        <v>687</v>
      </c>
      <c r="W387" s="3" t="s">
        <v>68</v>
      </c>
      <c r="X387" s="3" t="s">
        <v>69</v>
      </c>
      <c r="Y387" s="3" t="s">
        <v>3263</v>
      </c>
      <c r="Z387" s="3" t="s">
        <v>240</v>
      </c>
      <c r="AA387" s="3" t="s">
        <v>3234</v>
      </c>
      <c r="AB387" s="3" t="s">
        <v>3235</v>
      </c>
      <c r="AC387" s="3" t="s">
        <v>3264</v>
      </c>
      <c r="AD387" s="3" t="s">
        <v>243</v>
      </c>
      <c r="AE387" s="7" t="str">
        <f>HYPERLINK("https://static.wenjuan.pub/6448a247d0af58d925dffb12/upload_file/494-Q30-16832653529...-916440.jpg?e=1683388971&amp;token=-S3u1w3JrmFKSFNKh6j5JQkPKMGLqf-aPDDdDxY6:Z5SPzoISmoEhvmOsizyAMNn1UMg=","1683265352988.jpg")</f>
        <v>1683265352988.jpg</v>
      </c>
    </row>
    <row r="388" s="1" customFormat="1" spans="1:31">
      <c r="A388" s="2">
        <v>387</v>
      </c>
      <c r="B388" s="3" t="s">
        <v>3265</v>
      </c>
      <c r="C388" s="3" t="s">
        <v>51</v>
      </c>
      <c r="D388" s="3" t="s">
        <v>2268</v>
      </c>
      <c r="E388" s="3" t="s">
        <v>3170</v>
      </c>
      <c r="F388" s="3" t="s">
        <v>3266</v>
      </c>
      <c r="G388" s="3" t="s">
        <v>3267</v>
      </c>
      <c r="H388" s="3" t="s">
        <v>56</v>
      </c>
      <c r="I388" s="3" t="s">
        <v>57</v>
      </c>
      <c r="J388" s="3" t="s">
        <v>231</v>
      </c>
      <c r="K388" s="3" t="s">
        <v>220</v>
      </c>
      <c r="L388" s="3" t="s">
        <v>2125</v>
      </c>
      <c r="M388" s="3" t="s">
        <v>2148</v>
      </c>
      <c r="N388" s="3" t="s">
        <v>2148</v>
      </c>
      <c r="O388" s="3" t="s">
        <v>2268</v>
      </c>
      <c r="P388" s="3" t="s">
        <v>3268</v>
      </c>
      <c r="Q388" s="3" t="s">
        <v>62</v>
      </c>
      <c r="R388" s="3" t="s">
        <v>63</v>
      </c>
      <c r="S388" s="3" t="s">
        <v>64</v>
      </c>
      <c r="T388" s="3" t="s">
        <v>65</v>
      </c>
      <c r="U388" s="3" t="s">
        <v>3269</v>
      </c>
      <c r="V388" s="3" t="s">
        <v>3224</v>
      </c>
      <c r="W388" s="3" t="s">
        <v>68</v>
      </c>
      <c r="X388" s="3" t="s">
        <v>69</v>
      </c>
      <c r="Y388" s="3" t="s">
        <v>3270</v>
      </c>
      <c r="Z388" s="3" t="s">
        <v>240</v>
      </c>
      <c r="AA388" s="3" t="s">
        <v>3234</v>
      </c>
      <c r="AB388" s="3" t="s">
        <v>3235</v>
      </c>
      <c r="AC388" s="3" t="s">
        <v>3271</v>
      </c>
      <c r="AD388" s="3" t="s">
        <v>243</v>
      </c>
      <c r="AE388" s="7" t="str">
        <f>HYPERLINK("https://static.wenjuan.pub/6448a247d0af58d925dffb12/upload_file/531-Q30-image-765816.jpg?e=1683388971&amp;token=-S3u1w3JrmFKSFNKh6j5JQkPKMGLqf-aPDDdDxY6:Y0UkUBxSTWH14dZQ_1DlA-Ol9-Q=","image.jpg")</f>
        <v>image.jpg</v>
      </c>
    </row>
    <row r="389" s="1" customFormat="1" spans="1:31">
      <c r="A389" s="2">
        <v>388</v>
      </c>
      <c r="B389" s="3" t="s">
        <v>3272</v>
      </c>
      <c r="C389" s="3" t="s">
        <v>51</v>
      </c>
      <c r="D389" s="3" t="s">
        <v>2268</v>
      </c>
      <c r="E389" s="3" t="s">
        <v>3170</v>
      </c>
      <c r="F389" s="3" t="s">
        <v>3273</v>
      </c>
      <c r="G389" s="3" t="s">
        <v>3274</v>
      </c>
      <c r="H389" s="3" t="s">
        <v>56</v>
      </c>
      <c r="I389" s="3" t="s">
        <v>57</v>
      </c>
      <c r="J389" s="3" t="s">
        <v>702</v>
      </c>
      <c r="K389" s="3" t="s">
        <v>220</v>
      </c>
      <c r="L389" s="3" t="s">
        <v>704</v>
      </c>
      <c r="M389" s="3" t="s">
        <v>81</v>
      </c>
      <c r="N389" s="3" t="s">
        <v>3275</v>
      </c>
      <c r="O389" s="3" t="s">
        <v>2268</v>
      </c>
      <c r="P389" s="3" t="s">
        <v>83</v>
      </c>
      <c r="Q389" s="3" t="s">
        <v>62</v>
      </c>
      <c r="R389" s="3" t="s">
        <v>3276</v>
      </c>
      <c r="S389" s="3" t="s">
        <v>64</v>
      </c>
      <c r="T389" s="3" t="s">
        <v>97</v>
      </c>
      <c r="U389" s="3" t="s">
        <v>3277</v>
      </c>
      <c r="V389" s="3" t="s">
        <v>67</v>
      </c>
      <c r="W389" s="3" t="s">
        <v>68</v>
      </c>
      <c r="X389" s="3" t="s">
        <v>69</v>
      </c>
      <c r="Y389" s="3" t="s">
        <v>3278</v>
      </c>
      <c r="Z389" s="3" t="s">
        <v>240</v>
      </c>
      <c r="AA389" s="2" t="s">
        <v>3279</v>
      </c>
      <c r="AB389" s="3" t="s">
        <v>3235</v>
      </c>
      <c r="AC389" s="3" t="s">
        <v>3280</v>
      </c>
      <c r="AD389" s="3" t="s">
        <v>243</v>
      </c>
      <c r="AE389" s="7" t="str">
        <f>HYPERLINK("https://static.wenjuan.pub/6448a247d0af58d925dffb12/upload_file/292-Q30-16832572104...-305386.jpg?e=1683388971&amp;token=-S3u1w3JrmFKSFNKh6j5JQkPKMGLqf-aPDDdDxY6:Jz-m77i_sLrYB-NEGQqmLkbaxww=","1683257210428.jpg")</f>
        <v>1683257210428.jpg</v>
      </c>
    </row>
    <row r="390" s="1" customFormat="1" spans="1:31">
      <c r="A390" s="2">
        <v>389</v>
      </c>
      <c r="B390" s="3" t="s">
        <v>3281</v>
      </c>
      <c r="C390" s="3" t="s">
        <v>51</v>
      </c>
      <c r="D390" s="3" t="s">
        <v>2298</v>
      </c>
      <c r="E390" s="3" t="s">
        <v>3170</v>
      </c>
      <c r="F390" s="3" t="s">
        <v>3282</v>
      </c>
      <c r="G390" s="3" t="s">
        <v>3283</v>
      </c>
      <c r="H390" s="3" t="s">
        <v>146</v>
      </c>
      <c r="I390" s="3" t="s">
        <v>57</v>
      </c>
      <c r="J390" s="3" t="s">
        <v>264</v>
      </c>
      <c r="K390" s="3" t="s">
        <v>719</v>
      </c>
      <c r="L390" s="3" t="s">
        <v>704</v>
      </c>
      <c r="M390" s="3" t="s">
        <v>720</v>
      </c>
      <c r="N390" s="3" t="s">
        <v>3284</v>
      </c>
      <c r="O390" s="3" t="s">
        <v>2298</v>
      </c>
      <c r="P390" s="3" t="s">
        <v>722</v>
      </c>
      <c r="Q390" s="3" t="s">
        <v>62</v>
      </c>
      <c r="R390" s="3" t="s">
        <v>63</v>
      </c>
      <c r="S390" s="3" t="s">
        <v>64</v>
      </c>
      <c r="T390" s="3" t="s">
        <v>97</v>
      </c>
      <c r="U390" s="3"/>
      <c r="V390" s="3" t="s">
        <v>67</v>
      </c>
      <c r="W390" s="3" t="s">
        <v>99</v>
      </c>
      <c r="X390" s="3" t="s">
        <v>69</v>
      </c>
      <c r="Y390" s="3" t="s">
        <v>3285</v>
      </c>
      <c r="Z390" s="3" t="s">
        <v>240</v>
      </c>
      <c r="AA390" s="3" t="s">
        <v>3286</v>
      </c>
      <c r="AB390" s="3" t="s">
        <v>3287</v>
      </c>
      <c r="AC390" s="3" t="s">
        <v>3288</v>
      </c>
      <c r="AD390" s="3" t="s">
        <v>243</v>
      </c>
      <c r="AE390" s="7" t="str">
        <f>HYPERLINK("https://static.wenjuan.pub/6448a247d0af58d925dffb12/upload_file/601-Q30-16832714694...-347591.jpg?e=1683388971&amp;token=-S3u1w3JrmFKSFNKh6j5JQkPKMGLqf-aPDDdDxY6:6Du_-qeZlsHwhfE9Fqw6rq6J90c=","1683271469475.jpg")</f>
        <v>1683271469475.jpg</v>
      </c>
    </row>
    <row r="391" s="1" customFormat="1" spans="1:31">
      <c r="A391" s="2">
        <v>390</v>
      </c>
      <c r="B391" s="3" t="s">
        <v>3289</v>
      </c>
      <c r="C391" s="3" t="s">
        <v>142</v>
      </c>
      <c r="D391" s="3" t="s">
        <v>2426</v>
      </c>
      <c r="E391" s="3" t="s">
        <v>3170</v>
      </c>
      <c r="F391" s="3" t="s">
        <v>3290</v>
      </c>
      <c r="G391" s="3" t="s">
        <v>3291</v>
      </c>
      <c r="H391" s="3" t="s">
        <v>56</v>
      </c>
      <c r="I391" s="3" t="s">
        <v>263</v>
      </c>
      <c r="J391" s="3" t="s">
        <v>264</v>
      </c>
      <c r="K391" s="3" t="s">
        <v>220</v>
      </c>
      <c r="L391" s="3" t="s">
        <v>704</v>
      </c>
      <c r="M391" s="3" t="s">
        <v>81</v>
      </c>
      <c r="N391" s="3" t="s">
        <v>3292</v>
      </c>
      <c r="O391" s="3" t="s">
        <v>2426</v>
      </c>
      <c r="P391" s="3" t="s">
        <v>268</v>
      </c>
      <c r="Q391" s="3" t="s">
        <v>62</v>
      </c>
      <c r="R391" s="3" t="s">
        <v>3293</v>
      </c>
      <c r="S391" s="3" t="s">
        <v>64</v>
      </c>
      <c r="T391" s="3" t="s">
        <v>65</v>
      </c>
      <c r="U391" s="3"/>
      <c r="V391" s="3" t="s">
        <v>67</v>
      </c>
      <c r="W391" s="3" t="s">
        <v>68</v>
      </c>
      <c r="X391" s="3" t="s">
        <v>69</v>
      </c>
      <c r="Y391" s="3" t="s">
        <v>3294</v>
      </c>
      <c r="Z391" s="3" t="s">
        <v>240</v>
      </c>
      <c r="AA391" s="3" t="s">
        <v>3295</v>
      </c>
      <c r="AB391" s="3" t="s">
        <v>3296</v>
      </c>
      <c r="AC391" s="3" t="s">
        <v>3297</v>
      </c>
      <c r="AD391" s="3" t="s">
        <v>243</v>
      </c>
      <c r="AE391" s="7" t="str">
        <f>HYPERLINK("https://static.wenjuan.pub/6448a247d0af58d925dffb12/upload_file/199-Q30-16832550425...-951596.jpg?e=1683388971&amp;token=-S3u1w3JrmFKSFNKh6j5JQkPKMGLqf-aPDDdDxY6:01vo55bFA5P6SeIXLYQkn9m_0OU=","1683255042511.jpg")</f>
        <v>1683255042511.jpg</v>
      </c>
    </row>
    <row r="392" s="1" customFormat="1" spans="1:31">
      <c r="A392" s="2">
        <v>391</v>
      </c>
      <c r="B392" s="3" t="s">
        <v>3298</v>
      </c>
      <c r="C392" s="3" t="s">
        <v>51</v>
      </c>
      <c r="D392" s="3" t="s">
        <v>2426</v>
      </c>
      <c r="E392" s="3" t="s">
        <v>3170</v>
      </c>
      <c r="F392" s="3" t="s">
        <v>3299</v>
      </c>
      <c r="G392" s="3" t="s">
        <v>3300</v>
      </c>
      <c r="H392" s="3" t="s">
        <v>56</v>
      </c>
      <c r="I392" s="3" t="s">
        <v>57</v>
      </c>
      <c r="J392" s="3" t="s">
        <v>702</v>
      </c>
      <c r="K392" s="3" t="s">
        <v>956</v>
      </c>
      <c r="L392" s="3" t="s">
        <v>664</v>
      </c>
      <c r="M392" s="3" t="s">
        <v>81</v>
      </c>
      <c r="N392" s="3" t="s">
        <v>3301</v>
      </c>
      <c r="O392" s="3" t="s">
        <v>2426</v>
      </c>
      <c r="P392" s="3" t="s">
        <v>83</v>
      </c>
      <c r="Q392" s="3" t="s">
        <v>62</v>
      </c>
      <c r="R392" s="3" t="s">
        <v>3302</v>
      </c>
      <c r="S392" s="3" t="s">
        <v>64</v>
      </c>
      <c r="T392" s="3" t="s">
        <v>65</v>
      </c>
      <c r="U392" s="3" t="s">
        <v>3303</v>
      </c>
      <c r="V392" s="3" t="s">
        <v>240</v>
      </c>
      <c r="W392" s="3" t="s">
        <v>68</v>
      </c>
      <c r="X392" s="3" t="s">
        <v>69</v>
      </c>
      <c r="Y392" s="3" t="s">
        <v>3304</v>
      </c>
      <c r="Z392" s="3" t="s">
        <v>240</v>
      </c>
      <c r="AA392" s="3" t="s">
        <v>3295</v>
      </c>
      <c r="AB392" s="3" t="s">
        <v>3296</v>
      </c>
      <c r="AC392" s="3" t="s">
        <v>3305</v>
      </c>
      <c r="AD392" s="3" t="s">
        <v>243</v>
      </c>
      <c r="AE392" s="7" t="str">
        <f>HYPERLINK("https://static.wenjuan.pub/6448a247d0af58d925dffb12/upload_file/459-Q30-image-727314等.zip?e=1683388971&amp;token=-S3u1w3JrmFKSFNKh6j5JQkPKMGLqf-aPDDdDxY6:DbAlPkino_O1epsAfKJvBeC9pqg=","image等.zip")</f>
        <v>image等.zip</v>
      </c>
    </row>
    <row r="393" s="1" customFormat="1" spans="1:31">
      <c r="A393" s="2">
        <v>392</v>
      </c>
      <c r="B393" s="3" t="s">
        <v>3306</v>
      </c>
      <c r="C393" s="3" t="s">
        <v>51</v>
      </c>
      <c r="D393" s="3" t="s">
        <v>2426</v>
      </c>
      <c r="E393" s="3" t="s">
        <v>3170</v>
      </c>
      <c r="F393" s="3" t="s">
        <v>3307</v>
      </c>
      <c r="G393" s="3" t="s">
        <v>3308</v>
      </c>
      <c r="H393" s="3" t="s">
        <v>78</v>
      </c>
      <c r="I393" s="3" t="s">
        <v>57</v>
      </c>
      <c r="J393" s="3" t="s">
        <v>278</v>
      </c>
      <c r="K393" s="3" t="s">
        <v>1128</v>
      </c>
      <c r="L393" s="3" t="s">
        <v>704</v>
      </c>
      <c r="M393" s="3" t="s">
        <v>59</v>
      </c>
      <c r="N393" s="3" t="s">
        <v>3309</v>
      </c>
      <c r="O393" s="3" t="s">
        <v>2426</v>
      </c>
      <c r="P393" s="3" t="s">
        <v>3310</v>
      </c>
      <c r="Q393" s="3" t="s">
        <v>84</v>
      </c>
      <c r="R393" s="3" t="s">
        <v>63</v>
      </c>
      <c r="S393" s="3" t="s">
        <v>64</v>
      </c>
      <c r="T393" s="3" t="s">
        <v>97</v>
      </c>
      <c r="U393" s="3"/>
      <c r="V393" s="3" t="s">
        <v>67</v>
      </c>
      <c r="W393" s="3" t="s">
        <v>68</v>
      </c>
      <c r="X393" s="3" t="s">
        <v>69</v>
      </c>
      <c r="Y393" s="3" t="s">
        <v>3311</v>
      </c>
      <c r="Z393" s="3" t="s">
        <v>240</v>
      </c>
      <c r="AA393" s="3" t="s">
        <v>3295</v>
      </c>
      <c r="AB393" s="3" t="s">
        <v>3296</v>
      </c>
      <c r="AC393" s="3" t="s">
        <v>3312</v>
      </c>
      <c r="AD393" s="3" t="s">
        <v>243</v>
      </c>
      <c r="AE393" s="7" t="str">
        <f>HYPERLINK("https://static.wenjuan.pub/6448a247d0af58d925dffb12/upload_file/479-Q30-16832645335...-307786.jpg?e=1683388971&amp;token=-S3u1w3JrmFKSFNKh6j5JQkPKMGLqf-aPDDdDxY6:DFJyTH2yQ1_Gi_YdQwZ9x4nM-x8=","1683264533505.jpg")</f>
        <v>1683264533505.jpg</v>
      </c>
    </row>
    <row r="394" s="1" customFormat="1" spans="1:31">
      <c r="A394" s="2">
        <v>393</v>
      </c>
      <c r="B394" s="3" t="s">
        <v>3313</v>
      </c>
      <c r="C394" s="3" t="s">
        <v>51</v>
      </c>
      <c r="D394" s="3" t="s">
        <v>2426</v>
      </c>
      <c r="E394" s="3" t="s">
        <v>3170</v>
      </c>
      <c r="F394" s="3" t="s">
        <v>3314</v>
      </c>
      <c r="G394" s="3" t="s">
        <v>3315</v>
      </c>
      <c r="H394" s="3" t="s">
        <v>56</v>
      </c>
      <c r="I394" s="3" t="s">
        <v>57</v>
      </c>
      <c r="J394" s="3" t="s">
        <v>675</v>
      </c>
      <c r="K394" s="3" t="s">
        <v>1419</v>
      </c>
      <c r="L394" s="3" t="s">
        <v>2125</v>
      </c>
      <c r="M394" s="3" t="s">
        <v>234</v>
      </c>
      <c r="N394" s="3" t="s">
        <v>3316</v>
      </c>
      <c r="O394" s="3" t="s">
        <v>2426</v>
      </c>
      <c r="P394" s="3" t="s">
        <v>2171</v>
      </c>
      <c r="Q394" s="3" t="s">
        <v>62</v>
      </c>
      <c r="R394" s="3" t="s">
        <v>1327</v>
      </c>
      <c r="S394" s="3" t="s">
        <v>64</v>
      </c>
      <c r="T394" s="3" t="s">
        <v>65</v>
      </c>
      <c r="U394" s="3" t="s">
        <v>3317</v>
      </c>
      <c r="V394" s="3" t="s">
        <v>3224</v>
      </c>
      <c r="W394" s="3" t="s">
        <v>99</v>
      </c>
      <c r="X394" s="3" t="s">
        <v>69</v>
      </c>
      <c r="Y394" s="3" t="s">
        <v>3315</v>
      </c>
      <c r="Z394" s="3" t="s">
        <v>240</v>
      </c>
      <c r="AA394" s="3" t="s">
        <v>3295</v>
      </c>
      <c r="AB394" s="3" t="s">
        <v>3296</v>
      </c>
      <c r="AC394" s="3" t="s">
        <v>3318</v>
      </c>
      <c r="AD394" s="3" t="s">
        <v>243</v>
      </c>
      <c r="AE394" s="7" t="str">
        <f>HYPERLINK("https://static.wenjuan.pub/6448a247d0af58d925dffb12/upload_file/572-Q30-16832700719...-552808.jpg?e=1683388971&amp;token=-S3u1w3JrmFKSFNKh6j5JQkPKMGLqf-aPDDdDxY6:8aYn9fcw7ehi0EdeinsnFQhXky4=","1683270071978.jpg")</f>
        <v>1683270071978.jpg</v>
      </c>
    </row>
    <row r="395" s="1" customFormat="1" spans="1:31">
      <c r="A395" s="2">
        <v>394</v>
      </c>
      <c r="B395" s="3" t="s">
        <v>3319</v>
      </c>
      <c r="C395" s="3" t="s">
        <v>51</v>
      </c>
      <c r="D395" s="3" t="s">
        <v>2426</v>
      </c>
      <c r="E395" s="3" t="s">
        <v>3224</v>
      </c>
      <c r="F395" s="3" t="s">
        <v>3320</v>
      </c>
      <c r="G395" s="3" t="s">
        <v>3321</v>
      </c>
      <c r="H395" s="3" t="s">
        <v>56</v>
      </c>
      <c r="I395" s="3" t="s">
        <v>57</v>
      </c>
      <c r="J395" s="3" t="s">
        <v>3322</v>
      </c>
      <c r="K395" s="3" t="s">
        <v>719</v>
      </c>
      <c r="L395" s="3" t="s">
        <v>704</v>
      </c>
      <c r="M395" s="3" t="s">
        <v>3323</v>
      </c>
      <c r="N395" s="3" t="s">
        <v>3324</v>
      </c>
      <c r="O395" s="3" t="s">
        <v>2426</v>
      </c>
      <c r="P395" s="3" t="s">
        <v>3325</v>
      </c>
      <c r="Q395" s="3" t="s">
        <v>62</v>
      </c>
      <c r="R395" s="3" t="s">
        <v>63</v>
      </c>
      <c r="S395" s="3" t="s">
        <v>64</v>
      </c>
      <c r="T395" s="3" t="s">
        <v>97</v>
      </c>
      <c r="U395" s="3" t="s">
        <v>3326</v>
      </c>
      <c r="V395" s="3" t="s">
        <v>3224</v>
      </c>
      <c r="W395" s="3" t="s">
        <v>68</v>
      </c>
      <c r="X395" s="3" t="s">
        <v>114</v>
      </c>
      <c r="Y395" s="3" t="s">
        <v>3327</v>
      </c>
      <c r="Z395" s="3" t="s">
        <v>240</v>
      </c>
      <c r="AA395" s="3" t="s">
        <v>3295</v>
      </c>
      <c r="AB395" s="3" t="s">
        <v>3296</v>
      </c>
      <c r="AC395" s="3" t="s">
        <v>3328</v>
      </c>
      <c r="AD395" s="3" t="s">
        <v>243</v>
      </c>
      <c r="AE395" s="7" t="str">
        <f>HYPERLINK("https://static.wenjuan.pub/6448a247d0af58d925dffb12/upload_file/596-Q30-16832712616...-607466.jpg?e=1683388971&amp;token=-S3u1w3JrmFKSFNKh6j5JQkPKMGLqf-aPDDdDxY6:XQ4zRM-mhLu2-XU-5KM-3Dw5fCk=","1683271261691.jpg")</f>
        <v>1683271261691.jpg</v>
      </c>
    </row>
    <row r="396" s="1" customFormat="1" spans="1:31">
      <c r="A396" s="2">
        <v>395</v>
      </c>
      <c r="B396" s="3" t="s">
        <v>3329</v>
      </c>
      <c r="C396" s="3" t="s">
        <v>51</v>
      </c>
      <c r="D396" s="3" t="s">
        <v>2426</v>
      </c>
      <c r="E396" s="3" t="s">
        <v>3170</v>
      </c>
      <c r="F396" s="3" t="s">
        <v>3330</v>
      </c>
      <c r="G396" s="3" t="s">
        <v>3331</v>
      </c>
      <c r="H396" s="3" t="s">
        <v>56</v>
      </c>
      <c r="I396" s="3" t="s">
        <v>57</v>
      </c>
      <c r="J396" s="3" t="s">
        <v>16</v>
      </c>
      <c r="K396" s="3" t="s">
        <v>663</v>
      </c>
      <c r="L396" s="3" t="s">
        <v>664</v>
      </c>
      <c r="M396" s="3" t="s">
        <v>59</v>
      </c>
      <c r="N396" s="3" t="s">
        <v>3332</v>
      </c>
      <c r="O396" s="3" t="s">
        <v>2426</v>
      </c>
      <c r="P396" s="3" t="s">
        <v>1288</v>
      </c>
      <c r="Q396" s="3" t="s">
        <v>62</v>
      </c>
      <c r="R396" s="3" t="s">
        <v>63</v>
      </c>
      <c r="S396" s="3" t="s">
        <v>64</v>
      </c>
      <c r="T396" s="3" t="s">
        <v>3333</v>
      </c>
      <c r="U396" s="3"/>
      <c r="V396" s="3" t="s">
        <v>687</v>
      </c>
      <c r="W396" s="3" t="s">
        <v>68</v>
      </c>
      <c r="X396" s="3" t="s">
        <v>69</v>
      </c>
      <c r="Y396" s="3" t="s">
        <v>3334</v>
      </c>
      <c r="Z396" s="3" t="s">
        <v>240</v>
      </c>
      <c r="AA396" s="3" t="s">
        <v>3295</v>
      </c>
      <c r="AB396" s="3" t="s">
        <v>3296</v>
      </c>
      <c r="AC396" s="3" t="s">
        <v>3335</v>
      </c>
      <c r="AD396" s="3" t="s">
        <v>243</v>
      </c>
      <c r="AE396" s="7" t="str">
        <f>HYPERLINK("https://static.wenjuan.pub/6448a247d0af58d925dffb12/upload_file/600-Q30-16832714281...-838279.jpg?e=1683388971&amp;token=-S3u1w3JrmFKSFNKh6j5JQkPKMGLqf-aPDDdDxY6:DjOExgxLn0ZSGZwCDSS-XOfU7no=","1683271428191.jpg")</f>
        <v>1683271428191.jpg</v>
      </c>
    </row>
    <row r="397" s="1" customFormat="1" spans="1:31">
      <c r="A397" s="2">
        <v>396</v>
      </c>
      <c r="B397" s="3" t="s">
        <v>3336</v>
      </c>
      <c r="C397" s="3" t="s">
        <v>51</v>
      </c>
      <c r="D397" s="3" t="s">
        <v>2426</v>
      </c>
      <c r="E397" s="3" t="s">
        <v>3170</v>
      </c>
      <c r="F397" s="3" t="s">
        <v>3337</v>
      </c>
      <c r="G397" s="3" t="s">
        <v>3338</v>
      </c>
      <c r="H397" s="3" t="s">
        <v>56</v>
      </c>
      <c r="I397" s="3" t="s">
        <v>57</v>
      </c>
      <c r="J397" s="3" t="s">
        <v>278</v>
      </c>
      <c r="K397" s="3" t="s">
        <v>719</v>
      </c>
      <c r="L397" s="3" t="s">
        <v>704</v>
      </c>
      <c r="M397" s="3" t="s">
        <v>1843</v>
      </c>
      <c r="N397" s="3" t="s">
        <v>3339</v>
      </c>
      <c r="O397" s="3" t="s">
        <v>2426</v>
      </c>
      <c r="P397" s="3" t="s">
        <v>637</v>
      </c>
      <c r="Q397" s="3" t="s">
        <v>62</v>
      </c>
      <c r="R397" s="3" t="s">
        <v>63</v>
      </c>
      <c r="S397" s="3" t="s">
        <v>64</v>
      </c>
      <c r="T397" s="3" t="s">
        <v>97</v>
      </c>
      <c r="U397" s="3"/>
      <c r="V397" s="3" t="s">
        <v>67</v>
      </c>
      <c r="W397" s="3" t="s">
        <v>68</v>
      </c>
      <c r="X397" s="3" t="s">
        <v>69</v>
      </c>
      <c r="Y397" s="3" t="s">
        <v>3340</v>
      </c>
      <c r="Z397" s="3" t="s">
        <v>240</v>
      </c>
      <c r="AA397" s="3" t="s">
        <v>3295</v>
      </c>
      <c r="AB397" s="3" t="s">
        <v>3296</v>
      </c>
      <c r="AC397" s="3" t="s">
        <v>3341</v>
      </c>
      <c r="AD397" s="3" t="s">
        <v>243</v>
      </c>
      <c r="AE397" s="7" t="str">
        <f>HYPERLINK("https://static.wenjuan.pub/6448a247d0af58d925dffb12/upload_file/645-Q30-mmexport163...-716670.jpg?e=1683388971&amp;token=-S3u1w3JrmFKSFNKh6j5JQkPKMGLqf-aPDDdDxY6:JFD8SIADC1Jg6nmXjPBp0-zdJEY=","mmexport1631503105873.jpg")</f>
        <v>mmexport1631503105873.jpg</v>
      </c>
    </row>
    <row r="398" s="1" customFormat="1" spans="1:31">
      <c r="A398" s="2">
        <v>397</v>
      </c>
      <c r="B398" s="3" t="s">
        <v>3342</v>
      </c>
      <c r="C398" s="3" t="s">
        <v>51</v>
      </c>
      <c r="D398" s="3" t="s">
        <v>2426</v>
      </c>
      <c r="E398" s="3" t="s">
        <v>3224</v>
      </c>
      <c r="F398" s="3" t="s">
        <v>3343</v>
      </c>
      <c r="G398" s="3" t="s">
        <v>3344</v>
      </c>
      <c r="H398" s="3" t="s">
        <v>78</v>
      </c>
      <c r="I398" s="3" t="s">
        <v>57</v>
      </c>
      <c r="J398" s="3" t="s">
        <v>3345</v>
      </c>
      <c r="K398" s="3" t="s">
        <v>1419</v>
      </c>
      <c r="L398" s="3" t="s">
        <v>3346</v>
      </c>
      <c r="M398" s="3" t="s">
        <v>81</v>
      </c>
      <c r="N398" s="3" t="s">
        <v>3347</v>
      </c>
      <c r="O398" s="3" t="s">
        <v>2426</v>
      </c>
      <c r="P398" s="3" t="s">
        <v>3348</v>
      </c>
      <c r="Q398" s="3" t="s">
        <v>62</v>
      </c>
      <c r="R398" s="3" t="s">
        <v>63</v>
      </c>
      <c r="S398" s="3" t="s">
        <v>64</v>
      </c>
      <c r="T398" s="3" t="s">
        <v>97</v>
      </c>
      <c r="U398" s="3"/>
      <c r="V398" s="3" t="s">
        <v>3224</v>
      </c>
      <c r="W398" s="3" t="s">
        <v>99</v>
      </c>
      <c r="X398" s="3" t="s">
        <v>69</v>
      </c>
      <c r="Y398" s="3" t="s">
        <v>3349</v>
      </c>
      <c r="Z398" s="3" t="s">
        <v>240</v>
      </c>
      <c r="AA398" s="3" t="s">
        <v>3295</v>
      </c>
      <c r="AB398" s="3" t="s">
        <v>3296</v>
      </c>
      <c r="AC398" s="3" t="s">
        <v>3350</v>
      </c>
      <c r="AD398" s="3" t="s">
        <v>243</v>
      </c>
      <c r="AE398" s="7" t="str">
        <f>HYPERLINK("https://static.wenjuan.pub/6448a247d0af58d925dffb12/upload_file/658-Q30-16832747227...-250652.jpg?e=1683388971&amp;token=-S3u1w3JrmFKSFNKh6j5JQkPKMGLqf-aPDDdDxY6:mnXvnHst_jO-QymjpuZ8tht8mgc=","1683274722789.jpg")</f>
        <v>1683274722789.jpg</v>
      </c>
    </row>
    <row r="399" s="1" customFormat="1" spans="1:31">
      <c r="A399" s="2">
        <v>398</v>
      </c>
      <c r="B399" s="3" t="s">
        <v>3351</v>
      </c>
      <c r="C399" s="3" t="s">
        <v>51</v>
      </c>
      <c r="D399" s="3" t="s">
        <v>2738</v>
      </c>
      <c r="E399" s="3" t="s">
        <v>3170</v>
      </c>
      <c r="F399" s="3" t="s">
        <v>3352</v>
      </c>
      <c r="G399" s="3" t="s">
        <v>3353</v>
      </c>
      <c r="H399" s="3" t="s">
        <v>56</v>
      </c>
      <c r="I399" s="3" t="s">
        <v>57</v>
      </c>
      <c r="J399" s="3" t="s">
        <v>264</v>
      </c>
      <c r="K399" s="3" t="s">
        <v>694</v>
      </c>
      <c r="L399" s="3" t="s">
        <v>704</v>
      </c>
      <c r="M399" s="3" t="s">
        <v>234</v>
      </c>
      <c r="N399" s="3" t="s">
        <v>3354</v>
      </c>
      <c r="O399" s="3" t="s">
        <v>2738</v>
      </c>
      <c r="P399" s="3" t="s">
        <v>1395</v>
      </c>
      <c r="Q399" s="3" t="s">
        <v>62</v>
      </c>
      <c r="R399" s="3" t="s">
        <v>63</v>
      </c>
      <c r="S399" s="3" t="s">
        <v>64</v>
      </c>
      <c r="T399" s="3" t="s">
        <v>65</v>
      </c>
      <c r="U399" s="3" t="s">
        <v>3355</v>
      </c>
      <c r="V399" s="3" t="s">
        <v>3224</v>
      </c>
      <c r="W399" s="3" t="s">
        <v>68</v>
      </c>
      <c r="X399" s="3" t="s">
        <v>69</v>
      </c>
      <c r="Y399" s="3" t="s">
        <v>3353</v>
      </c>
      <c r="Z399" s="3" t="s">
        <v>240</v>
      </c>
      <c r="AA399" s="3" t="s">
        <v>3356</v>
      </c>
      <c r="AB399" s="3" t="s">
        <v>3357</v>
      </c>
      <c r="AC399" s="3" t="s">
        <v>3358</v>
      </c>
      <c r="AD399" s="3" t="s">
        <v>243</v>
      </c>
      <c r="AE399" s="7" t="str">
        <f>HYPERLINK("https://static.wenjuan.pub/6448a247d0af58d925dffb12/upload_file/8-Q30-16832481168...-136979.jpg?e=1683388971&amp;token=-S3u1w3JrmFKSFNKh6j5JQkPKMGLqf-aPDDdDxY6:xn7G0T7Lrk4NdotcZKKTtfzk6j8=","1683248116837.jpg")</f>
        <v>1683248116837.jpg</v>
      </c>
    </row>
    <row r="400" s="1" customFormat="1" spans="1:31">
      <c r="A400" s="2">
        <v>399</v>
      </c>
      <c r="B400" s="3" t="s">
        <v>3359</v>
      </c>
      <c r="C400" s="3" t="s">
        <v>51</v>
      </c>
      <c r="D400" s="3" t="s">
        <v>2738</v>
      </c>
      <c r="E400" s="3" t="s">
        <v>3170</v>
      </c>
      <c r="F400" s="3" t="s">
        <v>3360</v>
      </c>
      <c r="G400" s="3" t="s">
        <v>3361</v>
      </c>
      <c r="H400" s="3" t="s">
        <v>78</v>
      </c>
      <c r="I400" s="3" t="s">
        <v>57</v>
      </c>
      <c r="J400" s="3" t="s">
        <v>231</v>
      </c>
      <c r="K400" s="3" t="s">
        <v>826</v>
      </c>
      <c r="L400" s="3" t="s">
        <v>664</v>
      </c>
      <c r="M400" s="3" t="s">
        <v>81</v>
      </c>
      <c r="N400" s="3" t="s">
        <v>3362</v>
      </c>
      <c r="O400" s="3" t="s">
        <v>2738</v>
      </c>
      <c r="P400" s="3" t="s">
        <v>1436</v>
      </c>
      <c r="Q400" s="3" t="s">
        <v>62</v>
      </c>
      <c r="R400" s="3" t="s">
        <v>63</v>
      </c>
      <c r="S400" s="3" t="s">
        <v>64</v>
      </c>
      <c r="T400" s="3" t="s">
        <v>97</v>
      </c>
      <c r="U400" s="3"/>
      <c r="V400" s="3" t="s">
        <v>687</v>
      </c>
      <c r="W400" s="3" t="s">
        <v>68</v>
      </c>
      <c r="X400" s="3" t="s">
        <v>69</v>
      </c>
      <c r="Y400" s="3" t="s">
        <v>3363</v>
      </c>
      <c r="Z400" s="3" t="s">
        <v>240</v>
      </c>
      <c r="AA400" s="3" t="s">
        <v>3356</v>
      </c>
      <c r="AB400" s="3" t="s">
        <v>3357</v>
      </c>
      <c r="AC400" s="3" t="s">
        <v>3364</v>
      </c>
      <c r="AD400" s="3" t="s">
        <v>243</v>
      </c>
      <c r="AE400" s="7" t="str">
        <f>HYPERLINK("https://static.wenjuan.pub/6448a247d0af58d925dffb12/upload_file/166-Q30-16832541744...-180900.jpg?e=1683388971&amp;token=-S3u1w3JrmFKSFNKh6j5JQkPKMGLqf-aPDDdDxY6:GFmiVZaXdShaJK5GEqHeVtcQzBg=","1683254174414.jpg")</f>
        <v>1683254174414.jpg</v>
      </c>
    </row>
    <row r="401" s="1" customFormat="1" spans="1:31">
      <c r="A401" s="2">
        <v>400</v>
      </c>
      <c r="B401" s="3" t="s">
        <v>3365</v>
      </c>
      <c r="C401" s="3" t="s">
        <v>51</v>
      </c>
      <c r="D401" s="3" t="s">
        <v>2738</v>
      </c>
      <c r="E401" s="3" t="s">
        <v>3170</v>
      </c>
      <c r="F401" s="3" t="s">
        <v>3366</v>
      </c>
      <c r="G401" s="3" t="s">
        <v>3367</v>
      </c>
      <c r="H401" s="3" t="s">
        <v>321</v>
      </c>
      <c r="I401" s="3" t="s">
        <v>57</v>
      </c>
      <c r="J401" s="3" t="s">
        <v>264</v>
      </c>
      <c r="K401" s="3" t="s">
        <v>719</v>
      </c>
      <c r="L401" s="3" t="s">
        <v>704</v>
      </c>
      <c r="M401" s="3" t="s">
        <v>81</v>
      </c>
      <c r="N401" s="3" t="s">
        <v>3368</v>
      </c>
      <c r="O401" s="3" t="s">
        <v>2738</v>
      </c>
      <c r="P401" s="3" t="s">
        <v>292</v>
      </c>
      <c r="Q401" s="3" t="s">
        <v>62</v>
      </c>
      <c r="R401" s="3" t="s">
        <v>63</v>
      </c>
      <c r="S401" s="3" t="s">
        <v>64</v>
      </c>
      <c r="T401" s="3" t="s">
        <v>97</v>
      </c>
      <c r="U401" s="3"/>
      <c r="V401" s="3" t="s">
        <v>67</v>
      </c>
      <c r="W401" s="3" t="s">
        <v>68</v>
      </c>
      <c r="X401" s="3" t="s">
        <v>69</v>
      </c>
      <c r="Y401" s="3" t="s">
        <v>3369</v>
      </c>
      <c r="Z401" s="3" t="s">
        <v>240</v>
      </c>
      <c r="AA401" s="3" t="s">
        <v>3356</v>
      </c>
      <c r="AB401" s="3" t="s">
        <v>3357</v>
      </c>
      <c r="AC401" s="3" t="s">
        <v>3370</v>
      </c>
      <c r="AD401" s="3" t="s">
        <v>243</v>
      </c>
      <c r="AE401" s="7" t="str">
        <f>HYPERLINK("https://static.wenjuan.pub/6448a247d0af58d925dffb12/upload_file/326-Q30-16832583271...-406544.jpg?e=1683388971&amp;token=-S3u1w3JrmFKSFNKh6j5JQkPKMGLqf-aPDDdDxY6:fl2gzuF0Li_ZEMQBMetmYOuybQw=","1683258327110.jpg")</f>
        <v>1683258327110.jpg</v>
      </c>
    </row>
    <row r="402" s="1" customFormat="1" spans="1:31">
      <c r="A402" s="2">
        <v>401</v>
      </c>
      <c r="B402" s="3" t="s">
        <v>3371</v>
      </c>
      <c r="C402" s="3" t="s">
        <v>51</v>
      </c>
      <c r="D402" s="3" t="s">
        <v>2738</v>
      </c>
      <c r="E402" s="3" t="s">
        <v>3170</v>
      </c>
      <c r="F402" s="3" t="s">
        <v>3372</v>
      </c>
      <c r="G402" s="3" t="s">
        <v>3373</v>
      </c>
      <c r="H402" s="3" t="s">
        <v>56</v>
      </c>
      <c r="I402" s="3" t="s">
        <v>57</v>
      </c>
      <c r="J402" s="3" t="s">
        <v>754</v>
      </c>
      <c r="K402" s="3" t="s">
        <v>719</v>
      </c>
      <c r="L402" s="3" t="s">
        <v>704</v>
      </c>
      <c r="M402" s="3" t="s">
        <v>81</v>
      </c>
      <c r="N402" s="3" t="s">
        <v>2252</v>
      </c>
      <c r="O402" s="3" t="s">
        <v>2738</v>
      </c>
      <c r="P402" s="3" t="s">
        <v>2253</v>
      </c>
      <c r="Q402" s="3" t="s">
        <v>62</v>
      </c>
      <c r="R402" s="3" t="s">
        <v>63</v>
      </c>
      <c r="S402" s="3" t="s">
        <v>64</v>
      </c>
      <c r="T402" s="3" t="s">
        <v>97</v>
      </c>
      <c r="U402" s="3"/>
      <c r="V402" s="3" t="s">
        <v>687</v>
      </c>
      <c r="W402" s="3" t="s">
        <v>68</v>
      </c>
      <c r="X402" s="3" t="s">
        <v>69</v>
      </c>
      <c r="Y402" s="3" t="s">
        <v>3374</v>
      </c>
      <c r="Z402" s="3" t="s">
        <v>240</v>
      </c>
      <c r="AA402" s="3" t="s">
        <v>3356</v>
      </c>
      <c r="AB402" s="3" t="s">
        <v>3357</v>
      </c>
      <c r="AC402" s="3" t="s">
        <v>3375</v>
      </c>
      <c r="AD402" s="3" t="s">
        <v>243</v>
      </c>
      <c r="AE402" s="7" t="str">
        <f>HYPERLINK("https://static.wenjuan.pub/6448a247d0af58d925dffb12/upload_file/462-Q30-16832637646...-633950.jpg?e=1683388971&amp;token=-S3u1w3JrmFKSFNKh6j5JQkPKMGLqf-aPDDdDxY6:8Cjhd_F3cDRXNtg7DPGmV9xZGwY=","1683263764614.jpg")</f>
        <v>1683263764614.jpg</v>
      </c>
    </row>
    <row r="403" s="1" customFormat="1" spans="1:31">
      <c r="A403" s="2">
        <v>402</v>
      </c>
      <c r="B403" s="3" t="s">
        <v>3376</v>
      </c>
      <c r="C403" s="3" t="s">
        <v>51</v>
      </c>
      <c r="D403" s="3" t="s">
        <v>2738</v>
      </c>
      <c r="E403" s="3" t="s">
        <v>3170</v>
      </c>
      <c r="F403" s="3" t="s">
        <v>3377</v>
      </c>
      <c r="G403" s="3" t="s">
        <v>3378</v>
      </c>
      <c r="H403" s="3" t="s">
        <v>56</v>
      </c>
      <c r="I403" s="3" t="s">
        <v>57</v>
      </c>
      <c r="J403" s="3" t="s">
        <v>754</v>
      </c>
      <c r="K403" s="3" t="s">
        <v>719</v>
      </c>
      <c r="L403" s="3" t="s">
        <v>704</v>
      </c>
      <c r="M403" s="3" t="s">
        <v>81</v>
      </c>
      <c r="N403" s="3" t="s">
        <v>3379</v>
      </c>
      <c r="O403" s="3" t="s">
        <v>2738</v>
      </c>
      <c r="P403" s="3" t="s">
        <v>83</v>
      </c>
      <c r="Q403" s="3" t="s">
        <v>62</v>
      </c>
      <c r="R403" s="3" t="s">
        <v>63</v>
      </c>
      <c r="S403" s="3" t="s">
        <v>64</v>
      </c>
      <c r="T403" s="3" t="s">
        <v>97</v>
      </c>
      <c r="U403" s="3"/>
      <c r="V403" s="3" t="s">
        <v>67</v>
      </c>
      <c r="W403" s="3" t="s">
        <v>68</v>
      </c>
      <c r="X403" s="3" t="s">
        <v>69</v>
      </c>
      <c r="Y403" s="3" t="s">
        <v>3380</v>
      </c>
      <c r="Z403" s="3" t="s">
        <v>240</v>
      </c>
      <c r="AA403" s="3" t="s">
        <v>3356</v>
      </c>
      <c r="AB403" s="3" t="s">
        <v>3357</v>
      </c>
      <c r="AC403" s="3" t="s">
        <v>3381</v>
      </c>
      <c r="AD403" s="3" t="s">
        <v>243</v>
      </c>
      <c r="AE403" s="7" t="str">
        <f>HYPERLINK("https://static.wenjuan.pub/6448a247d0af58d925dffb12/upload_file/508-Q30-image-867818.jpg?e=1683388971&amp;token=-S3u1w3JrmFKSFNKh6j5JQkPKMGLqf-aPDDdDxY6:rTOOh6gXgdse_x6R-vN6gY3jmT4=","image.jpg")</f>
        <v>image.jpg</v>
      </c>
    </row>
    <row r="404" s="1" customFormat="1" spans="1:31">
      <c r="A404" s="2">
        <v>403</v>
      </c>
      <c r="B404" s="3" t="s">
        <v>3382</v>
      </c>
      <c r="C404" s="3" t="s">
        <v>51</v>
      </c>
      <c r="D404" s="3" t="s">
        <v>2738</v>
      </c>
      <c r="E404" s="3" t="s">
        <v>3170</v>
      </c>
      <c r="F404" s="3" t="s">
        <v>3383</v>
      </c>
      <c r="G404" s="3" t="s">
        <v>3384</v>
      </c>
      <c r="H404" s="3" t="s">
        <v>146</v>
      </c>
      <c r="I404" s="3" t="s">
        <v>57</v>
      </c>
      <c r="J404" s="3" t="s">
        <v>16</v>
      </c>
      <c r="K404" s="3" t="s">
        <v>3385</v>
      </c>
      <c r="L404" s="3" t="s">
        <v>782</v>
      </c>
      <c r="M404" s="3" t="s">
        <v>81</v>
      </c>
      <c r="N404" s="3" t="s">
        <v>3386</v>
      </c>
      <c r="O404" s="3" t="s">
        <v>2738</v>
      </c>
      <c r="P404" s="3" t="s">
        <v>83</v>
      </c>
      <c r="Q404" s="3" t="s">
        <v>62</v>
      </c>
      <c r="R404" s="3" t="s">
        <v>63</v>
      </c>
      <c r="S404" s="3" t="s">
        <v>64</v>
      </c>
      <c r="T404" s="3" t="s">
        <v>65</v>
      </c>
      <c r="U404" s="3"/>
      <c r="V404" s="3" t="s">
        <v>667</v>
      </c>
      <c r="W404" s="3" t="s">
        <v>68</v>
      </c>
      <c r="X404" s="3" t="s">
        <v>69</v>
      </c>
      <c r="Y404" s="3" t="s">
        <v>3387</v>
      </c>
      <c r="Z404" s="3" t="s">
        <v>240</v>
      </c>
      <c r="AA404" s="3" t="s">
        <v>3356</v>
      </c>
      <c r="AB404" s="3" t="s">
        <v>3357</v>
      </c>
      <c r="AC404" s="3" t="s">
        <v>3388</v>
      </c>
      <c r="AD404" s="3" t="s">
        <v>243</v>
      </c>
      <c r="AE404" s="7" t="str">
        <f>HYPERLINK("https://static.wenjuan.pub/6448a247d0af58d925dffb12/upload_file/553-Q30-mmexport168...-898498.jpg?e=1683388971&amp;token=-S3u1w3JrmFKSFNKh6j5JQkPKMGLqf-aPDDdDxY6:31gHpk9_cZlOh1yBd0Rw7Ua6FW8=","mmexport1683275075772.jpg")</f>
        <v>mmexport1683275075772.jpg</v>
      </c>
    </row>
    <row r="405" s="1" customFormat="1" spans="1:31">
      <c r="A405" s="2">
        <v>404</v>
      </c>
      <c r="B405" s="3" t="s">
        <v>3389</v>
      </c>
      <c r="C405" s="3" t="s">
        <v>51</v>
      </c>
      <c r="D405" s="3" t="s">
        <v>259</v>
      </c>
      <c r="E405" s="3" t="s">
        <v>3170</v>
      </c>
      <c r="F405" s="3" t="s">
        <v>3390</v>
      </c>
      <c r="G405" s="3" t="s">
        <v>3391</v>
      </c>
      <c r="H405" s="3" t="s">
        <v>56</v>
      </c>
      <c r="I405" s="3" t="s">
        <v>57</v>
      </c>
      <c r="J405" s="3" t="s">
        <v>264</v>
      </c>
      <c r="K405" s="3" t="s">
        <v>663</v>
      </c>
      <c r="L405" s="3" t="s">
        <v>704</v>
      </c>
      <c r="M405" s="3" t="s">
        <v>81</v>
      </c>
      <c r="N405" s="3" t="s">
        <v>3392</v>
      </c>
      <c r="O405" s="3" t="s">
        <v>259</v>
      </c>
      <c r="P405" s="3" t="s">
        <v>722</v>
      </c>
      <c r="Q405" s="3" t="s">
        <v>62</v>
      </c>
      <c r="R405" s="3" t="s">
        <v>57</v>
      </c>
      <c r="S405" s="3" t="s">
        <v>64</v>
      </c>
      <c r="T405" s="3" t="s">
        <v>65</v>
      </c>
      <c r="U405" s="3" t="s">
        <v>3393</v>
      </c>
      <c r="V405" s="3" t="s">
        <v>240</v>
      </c>
      <c r="W405" s="3" t="s">
        <v>99</v>
      </c>
      <c r="X405" s="3" t="s">
        <v>69</v>
      </c>
      <c r="Y405" s="3" t="s">
        <v>3394</v>
      </c>
      <c r="Z405" s="3" t="s">
        <v>240</v>
      </c>
      <c r="AA405" s="3" t="s">
        <v>3395</v>
      </c>
      <c r="AB405" s="3" t="s">
        <v>3396</v>
      </c>
      <c r="AC405" s="3" t="s">
        <v>3397</v>
      </c>
      <c r="AD405" s="3" t="s">
        <v>243</v>
      </c>
      <c r="AE405" s="7" t="str">
        <f>HYPERLINK("https://static.wenjuan.pub/6448a247d0af58d925dffb12/upload_file/10-Q30-E77D10DC-4E...-998772.jpeg?e=1683388971&amp;token=-S3u1w3JrmFKSFNKh6j5JQkPKMGLqf-aPDDdDxY6:wCnKXzOsddt7QVt4mBdL8EqJkC8=","E77D10DC-4E90-42FC-B07D-B8E0D263C2E7.jpeg")</f>
        <v>E77D10DC-4E90-42FC-B07D-B8E0D263C2E7.jpeg</v>
      </c>
    </row>
    <row r="406" s="1" customFormat="1" spans="1:31">
      <c r="A406" s="2">
        <v>405</v>
      </c>
      <c r="B406" s="3" t="s">
        <v>3398</v>
      </c>
      <c r="C406" s="3" t="s">
        <v>51</v>
      </c>
      <c r="D406" s="3" t="s">
        <v>259</v>
      </c>
      <c r="E406" s="3" t="s">
        <v>3170</v>
      </c>
      <c r="F406" s="3" t="s">
        <v>3399</v>
      </c>
      <c r="G406" s="3" t="s">
        <v>3400</v>
      </c>
      <c r="H406" s="3" t="s">
        <v>56</v>
      </c>
      <c r="I406" s="3" t="s">
        <v>57</v>
      </c>
      <c r="J406" s="3" t="s">
        <v>231</v>
      </c>
      <c r="K406" s="3" t="s">
        <v>663</v>
      </c>
      <c r="L406" s="3" t="s">
        <v>704</v>
      </c>
      <c r="M406" s="3" t="s">
        <v>81</v>
      </c>
      <c r="N406" s="3" t="s">
        <v>3401</v>
      </c>
      <c r="O406" s="3" t="s">
        <v>259</v>
      </c>
      <c r="P406" s="3" t="s">
        <v>883</v>
      </c>
      <c r="Q406" s="3" t="s">
        <v>62</v>
      </c>
      <c r="R406" s="3" t="s">
        <v>1172</v>
      </c>
      <c r="S406" s="3" t="s">
        <v>64</v>
      </c>
      <c r="T406" s="3" t="s">
        <v>97</v>
      </c>
      <c r="U406" s="3"/>
      <c r="V406" s="3" t="s">
        <v>67</v>
      </c>
      <c r="W406" s="3" t="s">
        <v>68</v>
      </c>
      <c r="X406" s="3" t="s">
        <v>69</v>
      </c>
      <c r="Y406" s="3" t="s">
        <v>3402</v>
      </c>
      <c r="Z406" s="3" t="s">
        <v>240</v>
      </c>
      <c r="AA406" s="3" t="s">
        <v>3395</v>
      </c>
      <c r="AB406" s="3" t="s">
        <v>3396</v>
      </c>
      <c r="AC406" s="3" t="s">
        <v>3403</v>
      </c>
      <c r="AD406" s="3" t="s">
        <v>243</v>
      </c>
      <c r="AE406" s="7" t="str">
        <f>HYPERLINK("https://static.wenjuan.pub/6448a247d0af58d925dffb12/upload_file/28-Q30-16832484850...-908331.jpg?e=1683388971&amp;token=-S3u1w3JrmFKSFNKh6j5JQkPKMGLqf-aPDDdDxY6:96b6CNYrXpsOseQ86fqbg6idaqc=","1683248485083.jpg")</f>
        <v>1683248485083.jpg</v>
      </c>
    </row>
    <row r="407" s="1" customFormat="1" spans="1:31">
      <c r="A407" s="2">
        <v>406</v>
      </c>
      <c r="B407" s="3" t="s">
        <v>3404</v>
      </c>
      <c r="C407" s="3" t="s">
        <v>51</v>
      </c>
      <c r="D407" s="3" t="s">
        <v>259</v>
      </c>
      <c r="E407" s="3" t="s">
        <v>3170</v>
      </c>
      <c r="F407" s="3" t="s">
        <v>3405</v>
      </c>
      <c r="G407" s="3" t="s">
        <v>3406</v>
      </c>
      <c r="H407" s="3" t="s">
        <v>56</v>
      </c>
      <c r="I407" s="3" t="s">
        <v>57</v>
      </c>
      <c r="J407" s="3" t="s">
        <v>264</v>
      </c>
      <c r="K407" s="3" t="s">
        <v>719</v>
      </c>
      <c r="L407" s="3" t="s">
        <v>704</v>
      </c>
      <c r="M407" s="3" t="s">
        <v>81</v>
      </c>
      <c r="N407" s="3" t="s">
        <v>81</v>
      </c>
      <c r="O407" s="3" t="s">
        <v>259</v>
      </c>
      <c r="P407" s="3" t="s">
        <v>315</v>
      </c>
      <c r="Q407" s="3" t="s">
        <v>62</v>
      </c>
      <c r="R407" s="3" t="s">
        <v>63</v>
      </c>
      <c r="S407" s="3" t="s">
        <v>64</v>
      </c>
      <c r="T407" s="3" t="s">
        <v>97</v>
      </c>
      <c r="U407" s="3"/>
      <c r="V407" s="3" t="s">
        <v>667</v>
      </c>
      <c r="W407" s="3" t="s">
        <v>68</v>
      </c>
      <c r="X407" s="3" t="s">
        <v>69</v>
      </c>
      <c r="Y407" s="3" t="s">
        <v>3407</v>
      </c>
      <c r="Z407" s="3" t="s">
        <v>240</v>
      </c>
      <c r="AA407" s="3" t="s">
        <v>3395</v>
      </c>
      <c r="AB407" s="3" t="s">
        <v>3396</v>
      </c>
      <c r="AC407" s="3" t="s">
        <v>3408</v>
      </c>
      <c r="AD407" s="3" t="s">
        <v>243</v>
      </c>
      <c r="AE407" s="7" t="str">
        <f>HYPERLINK("https://static.wenjuan.pub/6448a247d0af58d925dffb12/upload_file/254-Q30-16832561800...-331923.jpg?e=1683388971&amp;token=-S3u1w3JrmFKSFNKh6j5JQkPKMGLqf-aPDDdDxY6:wTDTF8vQsQREbfcuVMhjwvr9Bi8=","1683256180029.jpg")</f>
        <v>1683256180029.jpg</v>
      </c>
    </row>
    <row r="408" s="1" customFormat="1" spans="1:31">
      <c r="A408" s="2">
        <v>407</v>
      </c>
      <c r="B408" s="3" t="s">
        <v>3409</v>
      </c>
      <c r="C408" s="3" t="s">
        <v>51</v>
      </c>
      <c r="D408" s="3" t="s">
        <v>259</v>
      </c>
      <c r="E408" s="3" t="s">
        <v>3170</v>
      </c>
      <c r="F408" s="3" t="s">
        <v>3410</v>
      </c>
      <c r="G408" s="3" t="s">
        <v>3411</v>
      </c>
      <c r="H408" s="3" t="s">
        <v>78</v>
      </c>
      <c r="I408" s="3" t="s">
        <v>57</v>
      </c>
      <c r="J408" s="3" t="s">
        <v>264</v>
      </c>
      <c r="K408" s="3" t="s">
        <v>663</v>
      </c>
      <c r="L408" s="3" t="s">
        <v>704</v>
      </c>
      <c r="M408" s="3" t="s">
        <v>81</v>
      </c>
      <c r="N408" s="3" t="s">
        <v>3412</v>
      </c>
      <c r="O408" s="3" t="s">
        <v>259</v>
      </c>
      <c r="P408" s="3" t="s">
        <v>83</v>
      </c>
      <c r="Q408" s="3" t="s">
        <v>62</v>
      </c>
      <c r="R408" s="3" t="s">
        <v>3413</v>
      </c>
      <c r="S408" s="3" t="s">
        <v>64</v>
      </c>
      <c r="T408" s="3" t="s">
        <v>97</v>
      </c>
      <c r="U408" s="3"/>
      <c r="V408" s="3" t="s">
        <v>67</v>
      </c>
      <c r="W408" s="3" t="s">
        <v>68</v>
      </c>
      <c r="X408" s="3" t="s">
        <v>69</v>
      </c>
      <c r="Y408" s="3" t="s">
        <v>3414</v>
      </c>
      <c r="Z408" s="3" t="s">
        <v>240</v>
      </c>
      <c r="AA408" s="3" t="s">
        <v>3395</v>
      </c>
      <c r="AB408" s="3" t="s">
        <v>3396</v>
      </c>
      <c r="AC408" s="3" t="s">
        <v>3415</v>
      </c>
      <c r="AD408" s="3" t="s">
        <v>243</v>
      </c>
      <c r="AE408" s="7" t="str">
        <f>HYPERLINK("https://static.wenjuan.pub/6448a247d0af58d925dffb12/upload_file/285-Q30-16832571295...-872217.jpg?e=1683388971&amp;token=-S3u1w3JrmFKSFNKh6j5JQkPKMGLqf-aPDDdDxY6:u78s5Bya7Mt8RRrya_oRaEXbNk0=","1683257129575.jpg")</f>
        <v>1683257129575.jpg</v>
      </c>
    </row>
    <row r="409" s="1" customFormat="1" spans="1:31">
      <c r="A409" s="2">
        <v>408</v>
      </c>
      <c r="B409" s="3" t="s">
        <v>3416</v>
      </c>
      <c r="C409" s="3" t="s">
        <v>142</v>
      </c>
      <c r="D409" s="3" t="s">
        <v>259</v>
      </c>
      <c r="E409" s="3" t="s">
        <v>3170</v>
      </c>
      <c r="F409" s="3" t="s">
        <v>3417</v>
      </c>
      <c r="G409" s="3" t="s">
        <v>3418</v>
      </c>
      <c r="H409" s="3" t="s">
        <v>56</v>
      </c>
      <c r="I409" s="3" t="s">
        <v>57</v>
      </c>
      <c r="J409" s="3" t="s">
        <v>264</v>
      </c>
      <c r="K409" s="3" t="s">
        <v>1709</v>
      </c>
      <c r="L409" s="3" t="s">
        <v>704</v>
      </c>
      <c r="M409" s="3" t="s">
        <v>302</v>
      </c>
      <c r="N409" s="3" t="s">
        <v>3418</v>
      </c>
      <c r="O409" s="3" t="s">
        <v>259</v>
      </c>
      <c r="P409" s="3" t="s">
        <v>83</v>
      </c>
      <c r="Q409" s="3" t="s">
        <v>62</v>
      </c>
      <c r="R409" s="3" t="s">
        <v>63</v>
      </c>
      <c r="S409" s="3" t="s">
        <v>64</v>
      </c>
      <c r="T409" s="3" t="s">
        <v>97</v>
      </c>
      <c r="U409" s="3"/>
      <c r="V409" s="3" t="s">
        <v>67</v>
      </c>
      <c r="W409" s="3" t="s">
        <v>68</v>
      </c>
      <c r="X409" s="3" t="s">
        <v>69</v>
      </c>
      <c r="Y409" s="3" t="s">
        <v>3419</v>
      </c>
      <c r="Z409" s="3" t="s">
        <v>240</v>
      </c>
      <c r="AA409" s="3" t="s">
        <v>3395</v>
      </c>
      <c r="AB409" s="3" t="s">
        <v>3396</v>
      </c>
      <c r="AC409" s="3" t="s">
        <v>3420</v>
      </c>
      <c r="AD409" s="3" t="s">
        <v>243</v>
      </c>
      <c r="AE409" s="7" t="str">
        <f>HYPERLINK("https://static.wenjuan.pub/6448a247d0af58d925dffb12/upload_file/423-Q30-16832616824...-517452.jpg?e=1683388971&amp;token=-S3u1w3JrmFKSFNKh6j5JQkPKMGLqf-aPDDdDxY6:IFhXgKtbpHhzCJzlr8H97dGZYZo=","1683261682405.jpg")</f>
        <v>1683261682405.jpg</v>
      </c>
    </row>
    <row r="410" s="1" customFormat="1" spans="1:31">
      <c r="A410" s="2">
        <v>409</v>
      </c>
      <c r="B410" s="3" t="s">
        <v>3421</v>
      </c>
      <c r="C410" s="3" t="s">
        <v>51</v>
      </c>
      <c r="D410" s="3" t="s">
        <v>259</v>
      </c>
      <c r="E410" s="3" t="s">
        <v>3170</v>
      </c>
      <c r="F410" s="3" t="s">
        <v>3422</v>
      </c>
      <c r="G410" s="3" t="s">
        <v>3423</v>
      </c>
      <c r="H410" s="3" t="s">
        <v>56</v>
      </c>
      <c r="I410" s="3" t="s">
        <v>57</v>
      </c>
      <c r="J410" s="3" t="s">
        <v>264</v>
      </c>
      <c r="K410" s="3" t="s">
        <v>1128</v>
      </c>
      <c r="L410" s="3" t="s">
        <v>704</v>
      </c>
      <c r="M410" s="3" t="s">
        <v>81</v>
      </c>
      <c r="N410" s="3" t="s">
        <v>1540</v>
      </c>
      <c r="O410" s="3" t="s">
        <v>259</v>
      </c>
      <c r="P410" s="3" t="s">
        <v>883</v>
      </c>
      <c r="Q410" s="3" t="s">
        <v>62</v>
      </c>
      <c r="R410" s="3" t="s">
        <v>734</v>
      </c>
      <c r="S410" s="3" t="s">
        <v>64</v>
      </c>
      <c r="T410" s="3" t="s">
        <v>97</v>
      </c>
      <c r="U410" s="3"/>
      <c r="V410" s="3" t="s">
        <v>67</v>
      </c>
      <c r="W410" s="3" t="s">
        <v>68</v>
      </c>
      <c r="X410" s="3" t="s">
        <v>69</v>
      </c>
      <c r="Y410" s="3" t="s">
        <v>3424</v>
      </c>
      <c r="Z410" s="3" t="s">
        <v>240</v>
      </c>
      <c r="AA410" s="3" t="s">
        <v>3395</v>
      </c>
      <c r="AB410" s="3" t="s">
        <v>3396</v>
      </c>
      <c r="AC410" s="3" t="s">
        <v>3425</v>
      </c>
      <c r="AD410" s="3" t="s">
        <v>243</v>
      </c>
      <c r="AE410" s="7" t="str">
        <f>HYPERLINK("https://static.wenjuan.pub/6448a247d0af58d925dffb12/upload_file/486-Q30-16832650094...-145630.jpg?e=1683388971&amp;token=-S3u1w3JrmFKSFNKh6j5JQkPKMGLqf-aPDDdDxY6:2aOmTy502xKKIvOWNtBKWb7nKAU=","1683265009492.jpg")</f>
        <v>1683265009492.jpg</v>
      </c>
    </row>
    <row r="411" s="1" customFormat="1" spans="1:31">
      <c r="A411" s="2">
        <v>410</v>
      </c>
      <c r="B411" s="3" t="s">
        <v>3426</v>
      </c>
      <c r="C411" s="3" t="s">
        <v>51</v>
      </c>
      <c r="D411" s="3" t="s">
        <v>259</v>
      </c>
      <c r="E411" s="3" t="s">
        <v>3170</v>
      </c>
      <c r="F411" s="3" t="s">
        <v>3427</v>
      </c>
      <c r="G411" s="3" t="s">
        <v>3428</v>
      </c>
      <c r="H411" s="3" t="s">
        <v>321</v>
      </c>
      <c r="I411" s="3" t="s">
        <v>57</v>
      </c>
      <c r="J411" s="3" t="s">
        <v>231</v>
      </c>
      <c r="K411" s="3" t="s">
        <v>1303</v>
      </c>
      <c r="L411" s="3" t="s">
        <v>2125</v>
      </c>
      <c r="M411" s="3" t="s">
        <v>81</v>
      </c>
      <c r="N411" s="3" t="s">
        <v>3429</v>
      </c>
      <c r="O411" s="3" t="s">
        <v>259</v>
      </c>
      <c r="P411" s="3" t="s">
        <v>83</v>
      </c>
      <c r="Q411" s="3" t="s">
        <v>62</v>
      </c>
      <c r="R411" s="3" t="s">
        <v>63</v>
      </c>
      <c r="S411" s="3" t="s">
        <v>64</v>
      </c>
      <c r="T411" s="3" t="s">
        <v>65</v>
      </c>
      <c r="U411" s="3"/>
      <c r="V411" s="3" t="s">
        <v>240</v>
      </c>
      <c r="W411" s="3" t="s">
        <v>99</v>
      </c>
      <c r="X411" s="3" t="s">
        <v>69</v>
      </c>
      <c r="Y411" s="3" t="s">
        <v>3430</v>
      </c>
      <c r="Z411" s="3" t="s">
        <v>240</v>
      </c>
      <c r="AA411" s="3" t="s">
        <v>3395</v>
      </c>
      <c r="AB411" s="3" t="s">
        <v>3396</v>
      </c>
      <c r="AC411" s="3" t="s">
        <v>3431</v>
      </c>
      <c r="AD411" s="3" t="s">
        <v>243</v>
      </c>
      <c r="AE411" s="7" t="str">
        <f>HYPERLINK("https://static.wenjuan.pub/6448a247d0af58d925dffb12/upload_file/500-Q30-image-259562.jpg?e=1683388971&amp;token=-S3u1w3JrmFKSFNKh6j5JQkPKMGLqf-aPDDdDxY6:6H19lyk1YwkDWqJ6mQxY0gav098=","image.jpg")</f>
        <v>image.jpg</v>
      </c>
    </row>
    <row r="412" s="1" customFormat="1" spans="1:31">
      <c r="A412" s="2">
        <v>411</v>
      </c>
      <c r="B412" s="3" t="s">
        <v>3432</v>
      </c>
      <c r="C412" s="3" t="s">
        <v>51</v>
      </c>
      <c r="D412" s="3" t="s">
        <v>3433</v>
      </c>
      <c r="E412" s="3" t="s">
        <v>3170</v>
      </c>
      <c r="F412" s="3" t="s">
        <v>3434</v>
      </c>
      <c r="G412" s="3" t="s">
        <v>3435</v>
      </c>
      <c r="H412" s="3" t="s">
        <v>56</v>
      </c>
      <c r="I412" s="3" t="s">
        <v>57</v>
      </c>
      <c r="J412" s="3" t="s">
        <v>16</v>
      </c>
      <c r="K412" s="3" t="s">
        <v>220</v>
      </c>
      <c r="L412" s="3" t="s">
        <v>664</v>
      </c>
      <c r="M412" s="3" t="s">
        <v>81</v>
      </c>
      <c r="N412" s="3" t="s">
        <v>3436</v>
      </c>
      <c r="O412" s="3" t="s">
        <v>3433</v>
      </c>
      <c r="P412" s="3" t="s">
        <v>268</v>
      </c>
      <c r="Q412" s="3" t="s">
        <v>62</v>
      </c>
      <c r="R412" s="3" t="s">
        <v>63</v>
      </c>
      <c r="S412" s="3" t="s">
        <v>64</v>
      </c>
      <c r="T412" s="3" t="s">
        <v>3437</v>
      </c>
      <c r="U412" s="3"/>
      <c r="V412" s="3" t="s">
        <v>67</v>
      </c>
      <c r="W412" s="3" t="s">
        <v>99</v>
      </c>
      <c r="X412" s="3" t="s">
        <v>69</v>
      </c>
      <c r="Y412" s="3" t="s">
        <v>3438</v>
      </c>
      <c r="Z412" s="3" t="s">
        <v>240</v>
      </c>
      <c r="AA412" s="3" t="s">
        <v>3439</v>
      </c>
      <c r="AB412" s="3" t="s">
        <v>3440</v>
      </c>
      <c r="AC412" s="3" t="s">
        <v>3441</v>
      </c>
      <c r="AD412" s="3" t="s">
        <v>243</v>
      </c>
      <c r="AE412" s="8" t="str">
        <f>HYPERLINK("https://static.wenjuan.pub/6448a247d0af58d925dffb12/upload_file/75-Q30-16832502561...-948434.jpg?e=1683388971&amp;token=-S3u1w3JrmFKSFNKh6j5JQkPKMGLqf-aPDDdDxY6:nGIS0GStEqngAyuJFMy4o6FtM20=","1683250256112.jpg")</f>
        <v>1683250256112.jpg</v>
      </c>
    </row>
    <row r="413" s="1" customFormat="1" spans="1:31">
      <c r="A413" s="2">
        <v>412</v>
      </c>
      <c r="B413" s="3" t="s">
        <v>3442</v>
      </c>
      <c r="C413" s="3" t="s">
        <v>51</v>
      </c>
      <c r="D413" s="3" t="s">
        <v>3433</v>
      </c>
      <c r="E413" s="3" t="s">
        <v>3170</v>
      </c>
      <c r="F413" s="3" t="s">
        <v>3443</v>
      </c>
      <c r="G413" s="3" t="s">
        <v>3444</v>
      </c>
      <c r="H413" s="3" t="s">
        <v>78</v>
      </c>
      <c r="I413" s="3" t="s">
        <v>57</v>
      </c>
      <c r="J413" s="3" t="s">
        <v>731</v>
      </c>
      <c r="K413" s="3" t="s">
        <v>719</v>
      </c>
      <c r="L413" s="3" t="s">
        <v>664</v>
      </c>
      <c r="M413" s="3" t="s">
        <v>302</v>
      </c>
      <c r="N413" s="3" t="s">
        <v>731</v>
      </c>
      <c r="O413" s="3" t="s">
        <v>3433</v>
      </c>
      <c r="P413" s="3" t="s">
        <v>3445</v>
      </c>
      <c r="Q413" s="3" t="s">
        <v>62</v>
      </c>
      <c r="R413" s="3" t="s">
        <v>57</v>
      </c>
      <c r="S413" s="3" t="s">
        <v>64</v>
      </c>
      <c r="T413" s="3" t="s">
        <v>97</v>
      </c>
      <c r="U413" s="3"/>
      <c r="V413" s="3" t="s">
        <v>3446</v>
      </c>
      <c r="W413" s="3" t="s">
        <v>68</v>
      </c>
      <c r="X413" s="3" t="s">
        <v>69</v>
      </c>
      <c r="Y413" s="3" t="s">
        <v>3447</v>
      </c>
      <c r="Z413" s="3" t="s">
        <v>240</v>
      </c>
      <c r="AA413" s="3" t="s">
        <v>3439</v>
      </c>
      <c r="AB413" s="3" t="s">
        <v>3440</v>
      </c>
      <c r="AC413" s="3" t="s">
        <v>3448</v>
      </c>
      <c r="AD413" s="3" t="s">
        <v>243</v>
      </c>
      <c r="AE413" s="7" t="str">
        <f>HYPERLINK("https://static.wenjuan.pub/6448a247d0af58d925dffb12/upload_file/431-Q30-image-102515.jpg?e=1683388971&amp;token=-S3u1w3JrmFKSFNKh6j5JQkPKMGLqf-aPDDdDxY6:e8QyUc4Poa_gQBLBITlCC5BtIUU=","image.jpg")</f>
        <v>image.jpg</v>
      </c>
    </row>
    <row r="414" s="1" customFormat="1" spans="1:31">
      <c r="A414" s="2">
        <v>413</v>
      </c>
      <c r="B414" s="3" t="s">
        <v>3449</v>
      </c>
      <c r="C414" s="3" t="s">
        <v>51</v>
      </c>
      <c r="D414" s="3" t="s">
        <v>3433</v>
      </c>
      <c r="E414" s="3" t="s">
        <v>3170</v>
      </c>
      <c r="F414" s="3" t="s">
        <v>3450</v>
      </c>
      <c r="G414" s="3" t="s">
        <v>3451</v>
      </c>
      <c r="H414" s="3" t="s">
        <v>56</v>
      </c>
      <c r="I414" s="3" t="s">
        <v>57</v>
      </c>
      <c r="J414" s="3" t="s">
        <v>231</v>
      </c>
      <c r="K414" s="3" t="s">
        <v>1419</v>
      </c>
      <c r="L414" s="3" t="s">
        <v>2125</v>
      </c>
      <c r="M414" s="3" t="s">
        <v>81</v>
      </c>
      <c r="N414" s="3" t="s">
        <v>3452</v>
      </c>
      <c r="O414" s="3" t="s">
        <v>3433</v>
      </c>
      <c r="P414" s="3" t="s">
        <v>292</v>
      </c>
      <c r="Q414" s="3" t="s">
        <v>62</v>
      </c>
      <c r="R414" s="3" t="s">
        <v>350</v>
      </c>
      <c r="S414" s="3" t="s">
        <v>64</v>
      </c>
      <c r="T414" s="3" t="s">
        <v>97</v>
      </c>
      <c r="U414" s="3"/>
      <c r="V414" s="3" t="s">
        <v>3453</v>
      </c>
      <c r="W414" s="3" t="s">
        <v>68</v>
      </c>
      <c r="X414" s="3" t="s">
        <v>69</v>
      </c>
      <c r="Y414" s="3" t="s">
        <v>3454</v>
      </c>
      <c r="Z414" s="3" t="s">
        <v>240</v>
      </c>
      <c r="AA414" s="3" t="s">
        <v>3439</v>
      </c>
      <c r="AB414" s="3" t="s">
        <v>3440</v>
      </c>
      <c r="AC414" s="3" t="s">
        <v>3455</v>
      </c>
      <c r="AD414" s="3" t="s">
        <v>243</v>
      </c>
      <c r="AE414" s="7" t="str">
        <f>HYPERLINK("https://static.wenjuan.pub/6448a247d0af58d925dffb12/upload_file/453-Q30-16832632681...-577540.jpg?e=1683388971&amp;token=-S3u1w3JrmFKSFNKh6j5JQkPKMGLqf-aPDDdDxY6:zWQFQU2KdPbOK1rcNAKOJ0jsrHU=","1683263268103.jpg")</f>
        <v>1683263268103.jpg</v>
      </c>
    </row>
    <row r="415" s="1" customFormat="1" spans="1:31">
      <c r="A415" s="2">
        <v>414</v>
      </c>
      <c r="B415" s="3" t="s">
        <v>3456</v>
      </c>
      <c r="C415" s="3" t="s">
        <v>51</v>
      </c>
      <c r="D415" s="3" t="s">
        <v>3433</v>
      </c>
      <c r="E415" s="3" t="s">
        <v>3170</v>
      </c>
      <c r="F415" s="3" t="s">
        <v>3457</v>
      </c>
      <c r="G415" s="3" t="s">
        <v>3458</v>
      </c>
      <c r="H415" s="3" t="s">
        <v>56</v>
      </c>
      <c r="I415" s="3" t="s">
        <v>57</v>
      </c>
      <c r="J415" s="3" t="s">
        <v>231</v>
      </c>
      <c r="K415" s="3" t="s">
        <v>1419</v>
      </c>
      <c r="L415" s="3" t="s">
        <v>2125</v>
      </c>
      <c r="M415" s="3" t="s">
        <v>81</v>
      </c>
      <c r="N415" s="3" t="s">
        <v>231</v>
      </c>
      <c r="O415" s="3" t="s">
        <v>3433</v>
      </c>
      <c r="P415" s="3" t="s">
        <v>1244</v>
      </c>
      <c r="Q415" s="3" t="s">
        <v>62</v>
      </c>
      <c r="R415" s="3" t="s">
        <v>2228</v>
      </c>
      <c r="S415" s="3" t="s">
        <v>64</v>
      </c>
      <c r="T415" s="3" t="s">
        <v>65</v>
      </c>
      <c r="U415" s="3" t="s">
        <v>3459</v>
      </c>
      <c r="V415" s="3" t="s">
        <v>3224</v>
      </c>
      <c r="W415" s="3" t="s">
        <v>99</v>
      </c>
      <c r="X415" s="3" t="s">
        <v>69</v>
      </c>
      <c r="Y415" s="3" t="s">
        <v>3458</v>
      </c>
      <c r="Z415" s="3" t="s">
        <v>240</v>
      </c>
      <c r="AA415" s="3" t="s">
        <v>3439</v>
      </c>
      <c r="AB415" s="3" t="s">
        <v>3440</v>
      </c>
      <c r="AC415" s="3" t="s">
        <v>3460</v>
      </c>
      <c r="AD415" s="3" t="s">
        <v>243</v>
      </c>
      <c r="AE415" s="7" t="str">
        <f>HYPERLINK("https://static.wenjuan.pub/6448a247d0af58d925dffb12/upload_file/537-Q30-image-854874.jpg?e=1683388971&amp;token=-S3u1w3JrmFKSFNKh6j5JQkPKMGLqf-aPDDdDxY6:isAoK0FXiVzxvGKCacWziPwbAEU=","image.jpg")</f>
        <v>image.jpg</v>
      </c>
    </row>
    <row r="416" s="1" customFormat="1" spans="1:31">
      <c r="A416" s="2">
        <v>415</v>
      </c>
      <c r="B416" s="3" t="s">
        <v>3461</v>
      </c>
      <c r="C416" s="3" t="s">
        <v>51</v>
      </c>
      <c r="D416" s="3" t="s">
        <v>3433</v>
      </c>
      <c r="E416" s="3" t="s">
        <v>3170</v>
      </c>
      <c r="F416" s="3" t="s">
        <v>3462</v>
      </c>
      <c r="G416" s="3" t="s">
        <v>3463</v>
      </c>
      <c r="H416" s="3" t="s">
        <v>321</v>
      </c>
      <c r="I416" s="3" t="s">
        <v>57</v>
      </c>
      <c r="J416" s="3" t="s">
        <v>231</v>
      </c>
      <c r="K416" s="3" t="s">
        <v>1813</v>
      </c>
      <c r="L416" s="3" t="s">
        <v>2125</v>
      </c>
      <c r="M416" s="3" t="s">
        <v>234</v>
      </c>
      <c r="N416" s="3" t="s">
        <v>3464</v>
      </c>
      <c r="O416" s="3" t="s">
        <v>3433</v>
      </c>
      <c r="P416" s="3" t="s">
        <v>292</v>
      </c>
      <c r="Q416" s="3" t="s">
        <v>62</v>
      </c>
      <c r="R416" s="3" t="s">
        <v>3182</v>
      </c>
      <c r="S416" s="3" t="s">
        <v>64</v>
      </c>
      <c r="T416" s="3" t="s">
        <v>65</v>
      </c>
      <c r="U416" s="3" t="s">
        <v>3465</v>
      </c>
      <c r="V416" s="3" t="s">
        <v>3224</v>
      </c>
      <c r="W416" s="3" t="s">
        <v>68</v>
      </c>
      <c r="X416" s="3" t="s">
        <v>69</v>
      </c>
      <c r="Y416" s="3" t="s">
        <v>3466</v>
      </c>
      <c r="Z416" s="3" t="s">
        <v>240</v>
      </c>
      <c r="AA416" s="3" t="s">
        <v>3439</v>
      </c>
      <c r="AB416" s="3" t="s">
        <v>3440</v>
      </c>
      <c r="AC416" s="3" t="s">
        <v>3467</v>
      </c>
      <c r="AD416" s="3" t="s">
        <v>243</v>
      </c>
      <c r="AE416" s="8" t="str">
        <f>HYPERLINK("https://static.wenjuan.pub/6448a247d0af58d925dffb12/upload_file/429-Q30-16832617119...-264674.jpg?e=1683388971&amp;token=-S3u1w3JrmFKSFNKh6j5JQkPKMGLqf-aPDDdDxY6:8ZU8IR9UWw1oQcy0hutyfQU-Swo=","1683261711961.jpg")</f>
        <v>1683261711961.jpg</v>
      </c>
    </row>
    <row r="417" s="1" customFormat="1" spans="1:31">
      <c r="A417" s="2">
        <v>416</v>
      </c>
      <c r="B417" s="3" t="s">
        <v>3468</v>
      </c>
      <c r="C417" s="3" t="s">
        <v>51</v>
      </c>
      <c r="D417" s="3" t="s">
        <v>3061</v>
      </c>
      <c r="E417" s="3" t="s">
        <v>3170</v>
      </c>
      <c r="F417" s="3" t="s">
        <v>3469</v>
      </c>
      <c r="G417" s="3" t="s">
        <v>3470</v>
      </c>
      <c r="H417" s="3" t="s">
        <v>56</v>
      </c>
      <c r="I417" s="3" t="s">
        <v>57</v>
      </c>
      <c r="J417" s="3" t="s">
        <v>264</v>
      </c>
      <c r="K417" s="3" t="s">
        <v>663</v>
      </c>
      <c r="L417" s="3" t="s">
        <v>664</v>
      </c>
      <c r="M417" s="3" t="s">
        <v>542</v>
      </c>
      <c r="N417" s="3" t="s">
        <v>3471</v>
      </c>
      <c r="O417" s="3" t="s">
        <v>3061</v>
      </c>
      <c r="P417" s="3" t="s">
        <v>1185</v>
      </c>
      <c r="Q417" s="3" t="s">
        <v>62</v>
      </c>
      <c r="R417" s="3" t="s">
        <v>63</v>
      </c>
      <c r="S417" s="3" t="s">
        <v>64</v>
      </c>
      <c r="T417" s="3" t="s">
        <v>97</v>
      </c>
      <c r="U417" s="3" t="s">
        <v>3472</v>
      </c>
      <c r="V417" s="3" t="s">
        <v>667</v>
      </c>
      <c r="W417" s="3" t="s">
        <v>339</v>
      </c>
      <c r="X417" s="3" t="s">
        <v>69</v>
      </c>
      <c r="Y417" s="3" t="s">
        <v>3473</v>
      </c>
      <c r="Z417" s="3" t="s">
        <v>240</v>
      </c>
      <c r="AA417" s="3" t="s">
        <v>3474</v>
      </c>
      <c r="AB417" s="3" t="s">
        <v>3475</v>
      </c>
      <c r="AC417" s="3" t="s">
        <v>3476</v>
      </c>
      <c r="AD417" s="3" t="s">
        <v>243</v>
      </c>
      <c r="AE417" s="7" t="str">
        <f>HYPERLINK("https://static.wenjuan.pub/6448a247d0af58d925dffb12/upload_file/24-Q30-IMG_2023050...-681795.jpg?e=1683388971&amp;token=-S3u1w3JrmFKSFNKh6j5JQkPKMGLqf-aPDDdDxY6:vjg6lr_V9uTXxbIKikDtAgWCNhU=","IMG_20230505_085923.jpg")</f>
        <v>IMG_20230505_085923.jpg</v>
      </c>
    </row>
    <row r="418" s="1" customFormat="1" spans="1:31">
      <c r="A418" s="2">
        <v>417</v>
      </c>
      <c r="B418" s="3" t="s">
        <v>3477</v>
      </c>
      <c r="C418" s="3" t="s">
        <v>51</v>
      </c>
      <c r="D418" s="3" t="s">
        <v>3061</v>
      </c>
      <c r="E418" s="3" t="s">
        <v>3170</v>
      </c>
      <c r="F418" s="3" t="s">
        <v>3478</v>
      </c>
      <c r="G418" s="3" t="s">
        <v>3479</v>
      </c>
      <c r="H418" s="3" t="s">
        <v>56</v>
      </c>
      <c r="I418" s="3" t="s">
        <v>263</v>
      </c>
      <c r="J418" s="3" t="s">
        <v>264</v>
      </c>
      <c r="K418" s="3" t="s">
        <v>719</v>
      </c>
      <c r="L418" s="3" t="s">
        <v>695</v>
      </c>
      <c r="M418" s="3" t="s">
        <v>81</v>
      </c>
      <c r="N418" s="3" t="s">
        <v>3480</v>
      </c>
      <c r="O418" s="3" t="s">
        <v>3061</v>
      </c>
      <c r="P418" s="3" t="s">
        <v>83</v>
      </c>
      <c r="Q418" s="3" t="s">
        <v>62</v>
      </c>
      <c r="R418" s="3" t="s">
        <v>269</v>
      </c>
      <c r="S418" s="3" t="s">
        <v>64</v>
      </c>
      <c r="T418" s="3" t="s">
        <v>65</v>
      </c>
      <c r="U418" s="3" t="s">
        <v>3481</v>
      </c>
      <c r="V418" s="3" t="s">
        <v>3482</v>
      </c>
      <c r="W418" s="3" t="s">
        <v>68</v>
      </c>
      <c r="X418" s="3" t="s">
        <v>69</v>
      </c>
      <c r="Y418" s="3" t="s">
        <v>3483</v>
      </c>
      <c r="Z418" s="3" t="s">
        <v>240</v>
      </c>
      <c r="AA418" s="3" t="s">
        <v>3474</v>
      </c>
      <c r="AB418" s="3" t="s">
        <v>3475</v>
      </c>
      <c r="AC418" s="3" t="s">
        <v>3484</v>
      </c>
      <c r="AD418" s="3" t="s">
        <v>243</v>
      </c>
      <c r="AE418" s="7" t="str">
        <f>HYPERLINK("https://static.wenjuan.pub/6448a247d0af58d925dffb12/upload_file/52-Q30-16832490488...-407914.jpg?e=1683388971&amp;token=-S3u1w3JrmFKSFNKh6j5JQkPKMGLqf-aPDDdDxY6:D4gvgDeT-9t6_XuVG8Tu_qfVOFo=","1683249048869.jpg")</f>
        <v>1683249048869.jpg</v>
      </c>
    </row>
    <row r="419" s="1" customFormat="1" spans="1:31">
      <c r="A419" s="2">
        <v>418</v>
      </c>
      <c r="B419" s="3" t="s">
        <v>3485</v>
      </c>
      <c r="C419" s="3" t="s">
        <v>51</v>
      </c>
      <c r="D419" s="3" t="s">
        <v>3061</v>
      </c>
      <c r="E419" s="3" t="s">
        <v>3170</v>
      </c>
      <c r="F419" s="3" t="s">
        <v>3486</v>
      </c>
      <c r="G419" s="3" t="s">
        <v>3487</v>
      </c>
      <c r="H419" s="3" t="s">
        <v>56</v>
      </c>
      <c r="I419" s="3" t="s">
        <v>57</v>
      </c>
      <c r="J419" s="3" t="s">
        <v>817</v>
      </c>
      <c r="K419" s="3" t="s">
        <v>1709</v>
      </c>
      <c r="L419" s="3" t="s">
        <v>704</v>
      </c>
      <c r="M419" s="3" t="s">
        <v>3488</v>
      </c>
      <c r="N419" s="3" t="s">
        <v>3488</v>
      </c>
      <c r="O419" s="3" t="s">
        <v>3061</v>
      </c>
      <c r="P419" s="3" t="s">
        <v>268</v>
      </c>
      <c r="Q419" s="3" t="s">
        <v>62</v>
      </c>
      <c r="R419" s="3" t="s">
        <v>63</v>
      </c>
      <c r="S419" s="3" t="s">
        <v>64</v>
      </c>
      <c r="T419" s="3" t="s">
        <v>65</v>
      </c>
      <c r="U419" s="3" t="s">
        <v>3489</v>
      </c>
      <c r="V419" s="3" t="s">
        <v>3224</v>
      </c>
      <c r="W419" s="3" t="s">
        <v>68</v>
      </c>
      <c r="X419" s="3" t="s">
        <v>69</v>
      </c>
      <c r="Y419" s="3" t="s">
        <v>3487</v>
      </c>
      <c r="Z419" s="3" t="s">
        <v>240</v>
      </c>
      <c r="AA419" s="3" t="s">
        <v>3474</v>
      </c>
      <c r="AB419" s="3" t="s">
        <v>3475</v>
      </c>
      <c r="AC419" s="3" t="s">
        <v>3490</v>
      </c>
      <c r="AD419" s="3" t="s">
        <v>243</v>
      </c>
      <c r="AE419" s="7" t="str">
        <f>HYPERLINK("https://static.wenjuan.pub/6448a247d0af58d925dffb12/upload_file/247-Q30-16832559605...-829698.jpg?e=1683388971&amp;token=-S3u1w3JrmFKSFNKh6j5JQkPKMGLqf-aPDDdDxY6:TxIYK2nIS8nDOH-eElOhu8WaSiU=","1683255960521.jpg")</f>
        <v>1683255960521.jpg</v>
      </c>
    </row>
    <row r="420" s="1" customFormat="1" spans="1:31">
      <c r="A420" s="2">
        <v>419</v>
      </c>
      <c r="B420" s="3" t="s">
        <v>3491</v>
      </c>
      <c r="C420" s="3" t="s">
        <v>51</v>
      </c>
      <c r="D420" s="3" t="s">
        <v>3061</v>
      </c>
      <c r="E420" s="3" t="s">
        <v>3170</v>
      </c>
      <c r="F420" s="3" t="s">
        <v>3492</v>
      </c>
      <c r="G420" s="3" t="s">
        <v>3493</v>
      </c>
      <c r="H420" s="3" t="s">
        <v>56</v>
      </c>
      <c r="I420" s="3" t="s">
        <v>57</v>
      </c>
      <c r="J420" s="3" t="s">
        <v>264</v>
      </c>
      <c r="K420" s="3" t="s">
        <v>826</v>
      </c>
      <c r="L420" s="3" t="s">
        <v>704</v>
      </c>
      <c r="M420" s="3" t="s">
        <v>81</v>
      </c>
      <c r="N420" s="3" t="s">
        <v>3494</v>
      </c>
      <c r="O420" s="3" t="s">
        <v>3061</v>
      </c>
      <c r="P420" s="3" t="s">
        <v>1436</v>
      </c>
      <c r="Q420" s="3" t="s">
        <v>62</v>
      </c>
      <c r="R420" s="3" t="s">
        <v>3182</v>
      </c>
      <c r="S420" s="3" t="s">
        <v>64</v>
      </c>
      <c r="T420" s="3" t="s">
        <v>65</v>
      </c>
      <c r="U420" s="3" t="s">
        <v>3495</v>
      </c>
      <c r="V420" s="3" t="s">
        <v>3224</v>
      </c>
      <c r="W420" s="3" t="s">
        <v>68</v>
      </c>
      <c r="X420" s="3" t="s">
        <v>69</v>
      </c>
      <c r="Y420" s="3" t="s">
        <v>3496</v>
      </c>
      <c r="Z420" s="3" t="s">
        <v>240</v>
      </c>
      <c r="AA420" s="3" t="s">
        <v>3474</v>
      </c>
      <c r="AB420" s="3" t="s">
        <v>3475</v>
      </c>
      <c r="AC420" s="3" t="s">
        <v>3497</v>
      </c>
      <c r="AD420" s="3" t="s">
        <v>243</v>
      </c>
      <c r="AE420" s="7" t="str">
        <f>HYPERLINK("https://static.wenjuan.pub/6448a247d0af58d925dffb12/upload_file/269-Q30-16832567128...-947235.jpg?e=1683388971&amp;token=-S3u1w3JrmFKSFNKh6j5JQkPKMGLqf-aPDDdDxY6:8QGMngiQIaujRRFvbNEiAhMusbI=","1683256712875.jpg")</f>
        <v>1683256712875.jpg</v>
      </c>
    </row>
    <row r="421" s="1" customFormat="1" spans="1:31">
      <c r="A421" s="2">
        <v>420</v>
      </c>
      <c r="B421" s="3" t="s">
        <v>3498</v>
      </c>
      <c r="C421" s="3" t="s">
        <v>142</v>
      </c>
      <c r="D421" s="3" t="s">
        <v>3061</v>
      </c>
      <c r="E421" s="3" t="s">
        <v>3170</v>
      </c>
      <c r="F421" s="3" t="s">
        <v>3499</v>
      </c>
      <c r="G421" s="3" t="s">
        <v>3500</v>
      </c>
      <c r="H421" s="3" t="s">
        <v>146</v>
      </c>
      <c r="I421" s="3" t="s">
        <v>57</v>
      </c>
      <c r="J421" s="3" t="s">
        <v>264</v>
      </c>
      <c r="K421" s="3" t="s">
        <v>220</v>
      </c>
      <c r="L421" s="3" t="s">
        <v>664</v>
      </c>
      <c r="M421" s="3" t="s">
        <v>81</v>
      </c>
      <c r="N421" s="3" t="s">
        <v>3501</v>
      </c>
      <c r="O421" s="3" t="s">
        <v>3061</v>
      </c>
      <c r="P421" s="3" t="s">
        <v>83</v>
      </c>
      <c r="Q421" s="3" t="s">
        <v>62</v>
      </c>
      <c r="R421" s="3" t="s">
        <v>57</v>
      </c>
      <c r="S421" s="3" t="s">
        <v>64</v>
      </c>
      <c r="T421" s="3" t="s">
        <v>97</v>
      </c>
      <c r="U421" s="3"/>
      <c r="V421" s="3" t="s">
        <v>67</v>
      </c>
      <c r="W421" s="3" t="s">
        <v>99</v>
      </c>
      <c r="X421" s="3" t="s">
        <v>69</v>
      </c>
      <c r="Y421" s="3" t="s">
        <v>3502</v>
      </c>
      <c r="Z421" s="3" t="s">
        <v>240</v>
      </c>
      <c r="AA421" s="3" t="s">
        <v>3474</v>
      </c>
      <c r="AB421" s="3" t="s">
        <v>3475</v>
      </c>
      <c r="AC421" s="3" t="s">
        <v>3503</v>
      </c>
      <c r="AD421" s="3" t="s">
        <v>243</v>
      </c>
      <c r="AE421" s="7" t="str">
        <f>HYPERLINK("https://static.wenjuan.pub/6448a247d0af58d925dffb12/upload_file/314-Q30-16832579804...-438687.jpg?e=1683388971&amp;token=-S3u1w3JrmFKSFNKh6j5JQkPKMGLqf-aPDDdDxY6:5HM18gMvxnGRkFRurINRQO3IPaU=","1683257980452.jpg")</f>
        <v>1683257980452.jpg</v>
      </c>
    </row>
    <row r="422" s="1" customFormat="1" spans="1:31">
      <c r="A422" s="2">
        <v>421</v>
      </c>
      <c r="B422" s="3" t="s">
        <v>3504</v>
      </c>
      <c r="C422" s="3" t="s">
        <v>142</v>
      </c>
      <c r="D422" s="3" t="s">
        <v>3061</v>
      </c>
      <c r="E422" s="3" t="s">
        <v>3170</v>
      </c>
      <c r="F422" s="3" t="s">
        <v>3505</v>
      </c>
      <c r="G422" s="3" t="s">
        <v>3506</v>
      </c>
      <c r="H422" s="3" t="s">
        <v>56</v>
      </c>
      <c r="I422" s="3" t="s">
        <v>57</v>
      </c>
      <c r="J422" s="3" t="s">
        <v>264</v>
      </c>
      <c r="K422" s="3" t="s">
        <v>663</v>
      </c>
      <c r="L422" s="3" t="s">
        <v>704</v>
      </c>
      <c r="M422" s="3" t="s">
        <v>81</v>
      </c>
      <c r="N422" s="3" t="s">
        <v>3507</v>
      </c>
      <c r="O422" s="3" t="s">
        <v>3061</v>
      </c>
      <c r="P422" s="3" t="s">
        <v>3508</v>
      </c>
      <c r="Q422" s="3" t="s">
        <v>62</v>
      </c>
      <c r="R422" s="3" t="s">
        <v>63</v>
      </c>
      <c r="S422" s="3" t="s">
        <v>64</v>
      </c>
      <c r="T422" s="3" t="s">
        <v>97</v>
      </c>
      <c r="U422" s="3"/>
      <c r="V422" s="3" t="s">
        <v>687</v>
      </c>
      <c r="W422" s="3" t="s">
        <v>68</v>
      </c>
      <c r="X422" s="3" t="s">
        <v>69</v>
      </c>
      <c r="Y422" s="3" t="s">
        <v>3509</v>
      </c>
      <c r="Z422" s="3" t="s">
        <v>240</v>
      </c>
      <c r="AA422" s="3" t="s">
        <v>3474</v>
      </c>
      <c r="AB422" s="3" t="s">
        <v>3475</v>
      </c>
      <c r="AC422" s="3" t="s">
        <v>3510</v>
      </c>
      <c r="AD422" s="3" t="s">
        <v>243</v>
      </c>
      <c r="AE422" s="7" t="str">
        <f>HYPERLINK("https://static.wenjuan.pub/6448a247d0af58d925dffb12/upload_file/442-Q30-16832626090...-235429.jpg?e=1683388971&amp;token=-S3u1w3JrmFKSFNKh6j5JQkPKMGLqf-aPDDdDxY6:X_LhrEcFxLt66BH1UvNP5SIA4UI=","1683262609076.jpg")</f>
        <v>1683262609076.jpg</v>
      </c>
    </row>
    <row r="423" s="1" customFormat="1" spans="1:31">
      <c r="A423" s="2">
        <v>422</v>
      </c>
      <c r="B423" s="3" t="s">
        <v>3511</v>
      </c>
      <c r="C423" s="3" t="s">
        <v>51</v>
      </c>
      <c r="D423" s="3" t="s">
        <v>3061</v>
      </c>
      <c r="E423" s="3" t="s">
        <v>3170</v>
      </c>
      <c r="F423" s="3" t="s">
        <v>3512</v>
      </c>
      <c r="G423" s="3" t="s">
        <v>3513</v>
      </c>
      <c r="H423" s="3" t="s">
        <v>56</v>
      </c>
      <c r="I423" s="3" t="s">
        <v>57</v>
      </c>
      <c r="J423" s="3" t="s">
        <v>264</v>
      </c>
      <c r="K423" s="3" t="s">
        <v>719</v>
      </c>
      <c r="L423" s="3" t="s">
        <v>704</v>
      </c>
      <c r="M423" s="3" t="s">
        <v>81</v>
      </c>
      <c r="N423" s="3" t="s">
        <v>1540</v>
      </c>
      <c r="O423" s="3" t="s">
        <v>3061</v>
      </c>
      <c r="P423" s="3" t="s">
        <v>361</v>
      </c>
      <c r="Q423" s="3" t="s">
        <v>62</v>
      </c>
      <c r="R423" s="3" t="s">
        <v>63</v>
      </c>
      <c r="S423" s="3" t="s">
        <v>64</v>
      </c>
      <c r="T423" s="3" t="s">
        <v>65</v>
      </c>
      <c r="U423" s="3"/>
      <c r="V423" s="3" t="s">
        <v>67</v>
      </c>
      <c r="W423" s="3" t="s">
        <v>68</v>
      </c>
      <c r="X423" s="3" t="s">
        <v>69</v>
      </c>
      <c r="Y423" s="3" t="s">
        <v>3246</v>
      </c>
      <c r="Z423" s="3" t="s">
        <v>240</v>
      </c>
      <c r="AA423" s="3" t="s">
        <v>3474</v>
      </c>
      <c r="AB423" s="3" t="s">
        <v>3475</v>
      </c>
      <c r="AC423" s="3" t="s">
        <v>3514</v>
      </c>
      <c r="AD423" s="3" t="s">
        <v>243</v>
      </c>
      <c r="AE423" s="7" t="str">
        <f>HYPERLINK("https://static.wenjuan.pub/6448a247d0af58d925dffb12/upload_file/449-Q30-16832630691...-535810.jpg?e=1683388971&amp;token=-S3u1w3JrmFKSFNKh6j5JQkPKMGLqf-aPDDdDxY6:L3h-D83e5AI3i4LR7Q-MBwvwev0=","1683263069162.jpg")</f>
        <v>1683263069162.jpg</v>
      </c>
    </row>
    <row r="424" s="1" customFormat="1" spans="1:31">
      <c r="A424" s="2">
        <v>423</v>
      </c>
      <c r="B424" s="3" t="s">
        <v>3515</v>
      </c>
      <c r="C424" s="3" t="s">
        <v>51</v>
      </c>
      <c r="D424" s="3" t="s">
        <v>3061</v>
      </c>
      <c r="E424" s="3" t="s">
        <v>3170</v>
      </c>
      <c r="F424" s="3" t="s">
        <v>3516</v>
      </c>
      <c r="G424" s="3" t="s">
        <v>3517</v>
      </c>
      <c r="H424" s="3" t="s">
        <v>56</v>
      </c>
      <c r="I424" s="3" t="s">
        <v>57</v>
      </c>
      <c r="J424" s="3" t="s">
        <v>264</v>
      </c>
      <c r="K424" s="3" t="s">
        <v>1128</v>
      </c>
      <c r="L424" s="3" t="s">
        <v>704</v>
      </c>
      <c r="M424" s="3" t="s">
        <v>81</v>
      </c>
      <c r="N424" s="3" t="s">
        <v>3518</v>
      </c>
      <c r="O424" s="3" t="s">
        <v>3061</v>
      </c>
      <c r="P424" s="3" t="s">
        <v>3519</v>
      </c>
      <c r="Q424" s="3" t="s">
        <v>62</v>
      </c>
      <c r="R424" s="3" t="s">
        <v>63</v>
      </c>
      <c r="S424" s="3" t="s">
        <v>64</v>
      </c>
      <c r="T424" s="3" t="s">
        <v>97</v>
      </c>
      <c r="U424" s="3"/>
      <c r="V424" s="3" t="s">
        <v>67</v>
      </c>
      <c r="W424" s="3" t="s">
        <v>68</v>
      </c>
      <c r="X424" s="3" t="s">
        <v>69</v>
      </c>
      <c r="Y424" s="3" t="s">
        <v>3520</v>
      </c>
      <c r="Z424" s="3" t="s">
        <v>240</v>
      </c>
      <c r="AA424" s="3" t="s">
        <v>3474</v>
      </c>
      <c r="AB424" s="3" t="s">
        <v>3475</v>
      </c>
      <c r="AC424" s="3" t="s">
        <v>3521</v>
      </c>
      <c r="AD424" s="3" t="s">
        <v>243</v>
      </c>
      <c r="AE424" s="7" t="str">
        <f>HYPERLINK("https://static.wenjuan.pub/6448a247d0af58d925dffb12/upload_file/480-Q30-16832645512...-607581.jpg?e=1683388971&amp;token=-S3u1w3JrmFKSFNKh6j5JQkPKMGLqf-aPDDdDxY6:YhKcRlRuvqYXu4WwnP4aWfnGo1o=","1683264551256.jpg")</f>
        <v>1683264551256.jpg</v>
      </c>
    </row>
    <row r="425" s="1" customFormat="1" spans="1:31">
      <c r="A425" s="2">
        <v>424</v>
      </c>
      <c r="B425" s="3" t="s">
        <v>3522</v>
      </c>
      <c r="C425" s="3" t="s">
        <v>51</v>
      </c>
      <c r="D425" s="3" t="s">
        <v>3061</v>
      </c>
      <c r="E425" s="3" t="s">
        <v>3170</v>
      </c>
      <c r="F425" s="3" t="s">
        <v>3523</v>
      </c>
      <c r="G425" s="3" t="s">
        <v>3524</v>
      </c>
      <c r="H425" s="3" t="s">
        <v>56</v>
      </c>
      <c r="I425" s="3" t="s">
        <v>57</v>
      </c>
      <c r="J425" s="3" t="s">
        <v>159</v>
      </c>
      <c r="K425" s="3" t="s">
        <v>719</v>
      </c>
      <c r="L425" s="3" t="s">
        <v>782</v>
      </c>
      <c r="M425" s="3" t="s">
        <v>81</v>
      </c>
      <c r="N425" s="3" t="s">
        <v>3525</v>
      </c>
      <c r="O425" s="3" t="s">
        <v>3061</v>
      </c>
      <c r="P425" s="3" t="s">
        <v>315</v>
      </c>
      <c r="Q425" s="3" t="s">
        <v>62</v>
      </c>
      <c r="R425" s="3" t="s">
        <v>501</v>
      </c>
      <c r="S425" s="3" t="s">
        <v>64</v>
      </c>
      <c r="T425" s="3" t="s">
        <v>97</v>
      </c>
      <c r="U425" s="3"/>
      <c r="V425" s="3" t="s">
        <v>687</v>
      </c>
      <c r="W425" s="3" t="s">
        <v>99</v>
      </c>
      <c r="X425" s="3" t="s">
        <v>69</v>
      </c>
      <c r="Y425" s="3" t="s">
        <v>3526</v>
      </c>
      <c r="Z425" s="3" t="s">
        <v>240</v>
      </c>
      <c r="AA425" s="3" t="s">
        <v>3474</v>
      </c>
      <c r="AB425" s="3" t="s">
        <v>3475</v>
      </c>
      <c r="AC425" s="3" t="s">
        <v>3527</v>
      </c>
      <c r="AD425" s="3" t="s">
        <v>243</v>
      </c>
      <c r="AE425" s="7" t="str">
        <f>HYPERLINK("https://static.wenjuan.pub/6448a247d0af58d925dffb12/upload_file/497-Q30-16832657580...-318739.jpg?e=1683388971&amp;token=-S3u1w3JrmFKSFNKh6j5JQkPKMGLqf-aPDDdDxY6:O_QO2yeEJVUE_lnfw_k4_kd0s3E=","1683265758079.jpg")</f>
        <v>1683265758079.jpg</v>
      </c>
    </row>
    <row r="426" s="1" customFormat="1" spans="1:31">
      <c r="A426" s="2">
        <v>425</v>
      </c>
      <c r="B426" s="3" t="s">
        <v>3528</v>
      </c>
      <c r="C426" s="3" t="s">
        <v>51</v>
      </c>
      <c r="D426" s="3" t="s">
        <v>3061</v>
      </c>
      <c r="E426" s="3" t="s">
        <v>3170</v>
      </c>
      <c r="F426" s="3" t="s">
        <v>3529</v>
      </c>
      <c r="G426" s="3" t="s">
        <v>3530</v>
      </c>
      <c r="H426" s="3" t="s">
        <v>56</v>
      </c>
      <c r="I426" s="3" t="s">
        <v>57</v>
      </c>
      <c r="J426" s="3" t="s">
        <v>754</v>
      </c>
      <c r="K426" s="3" t="s">
        <v>719</v>
      </c>
      <c r="L426" s="3" t="s">
        <v>704</v>
      </c>
      <c r="M426" s="3" t="s">
        <v>81</v>
      </c>
      <c r="N426" s="3" t="s">
        <v>3531</v>
      </c>
      <c r="O426" s="3" t="s">
        <v>3061</v>
      </c>
      <c r="P426" s="3" t="s">
        <v>1108</v>
      </c>
      <c r="Q426" s="3" t="s">
        <v>62</v>
      </c>
      <c r="R426" s="3" t="s">
        <v>57</v>
      </c>
      <c r="S426" s="3" t="s">
        <v>64</v>
      </c>
      <c r="T426" s="3" t="s">
        <v>97</v>
      </c>
      <c r="U426" s="3"/>
      <c r="V426" s="3" t="s">
        <v>67</v>
      </c>
      <c r="W426" s="3" t="s">
        <v>68</v>
      </c>
      <c r="X426" s="3" t="s">
        <v>69</v>
      </c>
      <c r="Y426" s="3" t="s">
        <v>3532</v>
      </c>
      <c r="Z426" s="3" t="s">
        <v>240</v>
      </c>
      <c r="AA426" s="3" t="s">
        <v>3474</v>
      </c>
      <c r="AB426" s="3" t="s">
        <v>3475</v>
      </c>
      <c r="AC426" s="3" t="s">
        <v>3533</v>
      </c>
      <c r="AD426" s="3" t="s">
        <v>243</v>
      </c>
      <c r="AE426" s="7" t="str">
        <f>HYPERLINK("https://static.wenjuan.pub/6448a247d0af58d925dffb12/upload_file/576-Q30-16832702244...-633321.jpg?e=1683388971&amp;token=-S3u1w3JrmFKSFNKh6j5JQkPKMGLqf-aPDDdDxY6:FF54QdZtlrCaCC2xPTim_aAw9bc=","1683270224403.jpg")</f>
        <v>1683270224403.jpg</v>
      </c>
    </row>
    <row r="427" s="1" customFormat="1" spans="1:31">
      <c r="A427" s="2">
        <v>426</v>
      </c>
      <c r="B427" s="3" t="s">
        <v>3534</v>
      </c>
      <c r="C427" s="3" t="s">
        <v>51</v>
      </c>
      <c r="D427" s="3" t="s">
        <v>3061</v>
      </c>
      <c r="E427" s="3" t="s">
        <v>3170</v>
      </c>
      <c r="F427" s="3" t="s">
        <v>3535</v>
      </c>
      <c r="G427" s="3" t="s">
        <v>3536</v>
      </c>
      <c r="H427" s="3" t="s">
        <v>56</v>
      </c>
      <c r="I427" s="3" t="s">
        <v>57</v>
      </c>
      <c r="J427" s="3" t="s">
        <v>278</v>
      </c>
      <c r="K427" s="3" t="s">
        <v>1128</v>
      </c>
      <c r="L427" s="3" t="s">
        <v>704</v>
      </c>
      <c r="M427" s="3" t="s">
        <v>1843</v>
      </c>
      <c r="N427" s="3" t="s">
        <v>3537</v>
      </c>
      <c r="O427" s="3" t="s">
        <v>3061</v>
      </c>
      <c r="P427" s="3" t="s">
        <v>3538</v>
      </c>
      <c r="Q427" s="3" t="s">
        <v>62</v>
      </c>
      <c r="R427" s="3" t="s">
        <v>614</v>
      </c>
      <c r="S427" s="3" t="s">
        <v>64</v>
      </c>
      <c r="T427" s="3" t="s">
        <v>97</v>
      </c>
      <c r="U427" s="3"/>
      <c r="V427" s="3" t="s">
        <v>67</v>
      </c>
      <c r="W427" s="3" t="s">
        <v>68</v>
      </c>
      <c r="X427" s="3" t="s">
        <v>69</v>
      </c>
      <c r="Y427" s="3" t="s">
        <v>3539</v>
      </c>
      <c r="Z427" s="3" t="s">
        <v>240</v>
      </c>
      <c r="AA427" s="3" t="s">
        <v>3474</v>
      </c>
      <c r="AB427" s="3" t="s">
        <v>3475</v>
      </c>
      <c r="AC427" s="3" t="s">
        <v>3540</v>
      </c>
      <c r="AD427" s="3" t="s">
        <v>243</v>
      </c>
      <c r="AE427" s="7" t="str">
        <f>HYPERLINK("https://static.wenjuan.pub/6448a247d0af58d925dffb12/upload_file/629-Q30-image-793223.jpg?e=1683388971&amp;token=-S3u1w3JrmFKSFNKh6j5JQkPKMGLqf-aPDDdDxY6:H9EQoti_-17A9SZQH87VWzKD-z8=","image.jpg")</f>
        <v>image.jpg</v>
      </c>
    </row>
    <row r="428" s="1" customFormat="1" spans="1:31">
      <c r="A428" s="2">
        <v>427</v>
      </c>
      <c r="B428" s="3" t="s">
        <v>3541</v>
      </c>
      <c r="C428" s="3" t="s">
        <v>51</v>
      </c>
      <c r="D428" s="3" t="s">
        <v>3542</v>
      </c>
      <c r="E428" s="3" t="s">
        <v>228</v>
      </c>
      <c r="F428" s="3" t="s">
        <v>3543</v>
      </c>
      <c r="G428" s="3" t="s">
        <v>3544</v>
      </c>
      <c r="H428" s="3" t="s">
        <v>146</v>
      </c>
      <c r="I428" s="3" t="s">
        <v>57</v>
      </c>
      <c r="J428" s="3" t="s">
        <v>693</v>
      </c>
      <c r="K428" s="3" t="s">
        <v>232</v>
      </c>
      <c r="L428" s="3" t="s">
        <v>233</v>
      </c>
      <c r="M428" s="3" t="s">
        <v>122</v>
      </c>
      <c r="N428" s="3" t="s">
        <v>3545</v>
      </c>
      <c r="O428" s="3" t="s">
        <v>3542</v>
      </c>
      <c r="P428" s="3" t="s">
        <v>315</v>
      </c>
      <c r="Q428" s="3" t="s">
        <v>62</v>
      </c>
      <c r="R428" s="3" t="s">
        <v>465</v>
      </c>
      <c r="S428" s="3" t="s">
        <v>64</v>
      </c>
      <c r="T428" s="3" t="s">
        <v>97</v>
      </c>
      <c r="U428" s="3"/>
      <c r="V428" s="3" t="s">
        <v>67</v>
      </c>
      <c r="W428" s="3" t="s">
        <v>68</v>
      </c>
      <c r="X428" s="3" t="s">
        <v>69</v>
      </c>
      <c r="Y428" s="3" t="s">
        <v>3546</v>
      </c>
      <c r="Z428" s="3" t="s">
        <v>240</v>
      </c>
      <c r="AA428" s="3" t="s">
        <v>3547</v>
      </c>
      <c r="AB428" s="3" t="s">
        <v>3548</v>
      </c>
      <c r="AC428" s="3" t="s">
        <v>3549</v>
      </c>
      <c r="AD428" s="3" t="s">
        <v>243</v>
      </c>
      <c r="AE428" s="7" t="str">
        <f>HYPERLINK("https://static.wenjuan.pub/6448a247d0af58d925dffb12/upload_file/438-Q30-image-109500.jpg?e=1683388971&amp;token=-S3u1w3JrmFKSFNKh6j5JQkPKMGLqf-aPDDdDxY6:0U8T6CNsxQ3spQ-RiAzdMCOOKkk=","image.jpg")</f>
        <v>image.jpg</v>
      </c>
    </row>
    <row r="429" s="1" customFormat="1" spans="1:31">
      <c r="A429" s="2">
        <v>428</v>
      </c>
      <c r="B429" s="3" t="s">
        <v>3550</v>
      </c>
      <c r="C429" s="3" t="s">
        <v>51</v>
      </c>
      <c r="D429" s="3" t="s">
        <v>3542</v>
      </c>
      <c r="E429" s="3" t="s">
        <v>228</v>
      </c>
      <c r="F429" s="3" t="s">
        <v>3551</v>
      </c>
      <c r="G429" s="3" t="s">
        <v>3552</v>
      </c>
      <c r="H429" s="3" t="s">
        <v>146</v>
      </c>
      <c r="I429" s="3" t="s">
        <v>57</v>
      </c>
      <c r="J429" s="3" t="s">
        <v>231</v>
      </c>
      <c r="K429" s="3" t="s">
        <v>232</v>
      </c>
      <c r="L429" s="3" t="s">
        <v>3553</v>
      </c>
      <c r="M429" s="3" t="s">
        <v>720</v>
      </c>
      <c r="N429" s="3" t="s">
        <v>3554</v>
      </c>
      <c r="O429" s="3" t="s">
        <v>3542</v>
      </c>
      <c r="P429" s="3" t="s">
        <v>722</v>
      </c>
      <c r="Q429" s="3" t="s">
        <v>62</v>
      </c>
      <c r="R429" s="3" t="s">
        <v>591</v>
      </c>
      <c r="S429" s="3" t="s">
        <v>64</v>
      </c>
      <c r="T429" s="3" t="s">
        <v>97</v>
      </c>
      <c r="U429" s="3"/>
      <c r="V429" s="3" t="s">
        <v>67</v>
      </c>
      <c r="W429" s="3" t="s">
        <v>68</v>
      </c>
      <c r="X429" s="3" t="s">
        <v>69</v>
      </c>
      <c r="Y429" s="3" t="s">
        <v>3552</v>
      </c>
      <c r="Z429" s="3" t="s">
        <v>240</v>
      </c>
      <c r="AA429" s="3" t="s">
        <v>3547</v>
      </c>
      <c r="AB429" s="3" t="s">
        <v>3548</v>
      </c>
      <c r="AC429" s="3" t="s">
        <v>3555</v>
      </c>
      <c r="AD429" s="3" t="s">
        <v>243</v>
      </c>
      <c r="AE429" s="7" t="str">
        <f>HYPERLINK("https://static.wenjuan.pub/6448a247d0af58d925dffb12/upload_file/5-Q30-16832480137...-321922.jpg?e=1683388971&amp;token=-S3u1w3JrmFKSFNKh6j5JQkPKMGLqf-aPDDdDxY6:exKIG9ZWM3UWGUBe1NJZcnmr-BQ=","1683248013781.jpg")</f>
        <v>1683248013781.jpg</v>
      </c>
    </row>
    <row r="430" s="1" customFormat="1" spans="1:31">
      <c r="A430" s="2">
        <v>429</v>
      </c>
      <c r="B430" s="3" t="s">
        <v>3556</v>
      </c>
      <c r="C430" s="3" t="s">
        <v>51</v>
      </c>
      <c r="D430" s="3" t="s">
        <v>3542</v>
      </c>
      <c r="E430" s="3" t="s">
        <v>228</v>
      </c>
      <c r="F430" s="3" t="s">
        <v>3557</v>
      </c>
      <c r="G430" s="3" t="s">
        <v>3558</v>
      </c>
      <c r="H430" s="3" t="s">
        <v>56</v>
      </c>
      <c r="I430" s="3" t="s">
        <v>57</v>
      </c>
      <c r="J430" s="3" t="s">
        <v>264</v>
      </c>
      <c r="K430" s="3" t="s">
        <v>232</v>
      </c>
      <c r="L430" s="3" t="s">
        <v>233</v>
      </c>
      <c r="M430" s="3" t="s">
        <v>81</v>
      </c>
      <c r="N430" s="3" t="s">
        <v>1159</v>
      </c>
      <c r="O430" s="3" t="s">
        <v>3542</v>
      </c>
      <c r="P430" s="3" t="s">
        <v>83</v>
      </c>
      <c r="Q430" s="3" t="s">
        <v>62</v>
      </c>
      <c r="R430" s="3" t="s">
        <v>63</v>
      </c>
      <c r="S430" s="3" t="s">
        <v>64</v>
      </c>
      <c r="T430" s="3" t="s">
        <v>65</v>
      </c>
      <c r="U430" s="3" t="s">
        <v>3559</v>
      </c>
      <c r="V430" s="3" t="s">
        <v>67</v>
      </c>
      <c r="W430" s="3" t="s">
        <v>68</v>
      </c>
      <c r="X430" s="3" t="s">
        <v>69</v>
      </c>
      <c r="Y430" s="3" t="s">
        <v>3560</v>
      </c>
      <c r="Z430" s="3" t="s">
        <v>240</v>
      </c>
      <c r="AA430" s="3" t="s">
        <v>3547</v>
      </c>
      <c r="AB430" s="3" t="s">
        <v>3548</v>
      </c>
      <c r="AC430" s="3" t="s">
        <v>3561</v>
      </c>
      <c r="AD430" s="3" t="s">
        <v>243</v>
      </c>
      <c r="AE430" s="7" t="str">
        <f>HYPERLINK("https://static.wenjuan.pub/6448a247d0af58d925dffb12/upload_file/3-Q30-image-713927.jpg?e=1683388971&amp;token=-S3u1w3JrmFKSFNKh6j5JQkPKMGLqf-aPDDdDxY6:lVgDiBZ5bvJA0JCfhkTv7ee_lJI=","image.jpg")</f>
        <v>image.jpg</v>
      </c>
    </row>
    <row r="431" s="1" customFormat="1" spans="1:31">
      <c r="A431" s="2">
        <v>430</v>
      </c>
      <c r="B431" s="3" t="s">
        <v>3562</v>
      </c>
      <c r="C431" s="3" t="s">
        <v>51</v>
      </c>
      <c r="D431" s="3" t="s">
        <v>3542</v>
      </c>
      <c r="E431" s="3" t="s">
        <v>228</v>
      </c>
      <c r="F431" s="3" t="s">
        <v>3563</v>
      </c>
      <c r="G431" s="3" t="s">
        <v>3564</v>
      </c>
      <c r="H431" s="3" t="s">
        <v>78</v>
      </c>
      <c r="I431" s="3" t="s">
        <v>57</v>
      </c>
      <c r="J431" s="3" t="s">
        <v>3565</v>
      </c>
      <c r="K431" s="3" t="s">
        <v>1128</v>
      </c>
      <c r="L431" s="3" t="s">
        <v>3566</v>
      </c>
      <c r="M431" s="3" t="s">
        <v>3567</v>
      </c>
      <c r="N431" s="3" t="s">
        <v>3568</v>
      </c>
      <c r="O431" s="3" t="s">
        <v>3542</v>
      </c>
      <c r="P431" s="3" t="s">
        <v>3569</v>
      </c>
      <c r="Q431" s="3" t="s">
        <v>62</v>
      </c>
      <c r="R431" s="3" t="s">
        <v>3570</v>
      </c>
      <c r="S431" s="3" t="s">
        <v>64</v>
      </c>
      <c r="T431" s="3" t="s">
        <v>97</v>
      </c>
      <c r="U431" s="3"/>
      <c r="V431" s="3" t="s">
        <v>210</v>
      </c>
      <c r="W431" s="3" t="s">
        <v>68</v>
      </c>
      <c r="X431" s="3" t="s">
        <v>69</v>
      </c>
      <c r="Y431" s="3" t="s">
        <v>3571</v>
      </c>
      <c r="Z431" s="3" t="s">
        <v>240</v>
      </c>
      <c r="AA431" s="3" t="s">
        <v>3547</v>
      </c>
      <c r="AB431" s="3" t="s">
        <v>3548</v>
      </c>
      <c r="AC431" s="3" t="s">
        <v>3572</v>
      </c>
      <c r="AD431" s="3" t="s">
        <v>243</v>
      </c>
      <c r="AE431" s="7" t="str">
        <f>HYPERLINK("https://static.wenjuan.pub/6448a247d0af58d925dffb12/upload_file/39-Q30-image-418061.jpg?e=1683388971&amp;token=-S3u1w3JrmFKSFNKh6j5JQkPKMGLqf-aPDDdDxY6:R-mggSuU9-jAafP2NFdCNymkxKA=","image.jpg")</f>
        <v>image.jpg</v>
      </c>
    </row>
    <row r="432" s="1" customFormat="1" spans="1:31">
      <c r="A432" s="2">
        <v>431</v>
      </c>
      <c r="B432" s="3" t="s">
        <v>3573</v>
      </c>
      <c r="C432" s="3" t="s">
        <v>51</v>
      </c>
      <c r="D432" s="3" t="s">
        <v>3542</v>
      </c>
      <c r="E432" s="3" t="s">
        <v>228</v>
      </c>
      <c r="F432" s="3" t="s">
        <v>3574</v>
      </c>
      <c r="G432" s="3" t="s">
        <v>3575</v>
      </c>
      <c r="H432" s="3" t="s">
        <v>56</v>
      </c>
      <c r="I432" s="3" t="s">
        <v>57</v>
      </c>
      <c r="J432" s="3" t="s">
        <v>16</v>
      </c>
      <c r="K432" s="3" t="s">
        <v>220</v>
      </c>
      <c r="L432" s="3" t="s">
        <v>233</v>
      </c>
      <c r="M432" s="3" t="s">
        <v>81</v>
      </c>
      <c r="N432" s="3" t="s">
        <v>3576</v>
      </c>
      <c r="O432" s="3" t="s">
        <v>3542</v>
      </c>
      <c r="P432" s="3" t="s">
        <v>292</v>
      </c>
      <c r="Q432" s="3" t="s">
        <v>62</v>
      </c>
      <c r="R432" s="3" t="s">
        <v>63</v>
      </c>
      <c r="S432" s="3" t="s">
        <v>64</v>
      </c>
      <c r="T432" s="3" t="s">
        <v>97</v>
      </c>
      <c r="U432" s="3"/>
      <c r="V432" s="3" t="s">
        <v>305</v>
      </c>
      <c r="W432" s="3" t="s">
        <v>68</v>
      </c>
      <c r="X432" s="3" t="s">
        <v>69</v>
      </c>
      <c r="Y432" s="3" t="s">
        <v>3577</v>
      </c>
      <c r="Z432" s="3" t="s">
        <v>240</v>
      </c>
      <c r="AA432" s="3" t="s">
        <v>3547</v>
      </c>
      <c r="AB432" s="3" t="s">
        <v>3548</v>
      </c>
      <c r="AC432" s="3" t="s">
        <v>3578</v>
      </c>
      <c r="AD432" s="3" t="s">
        <v>243</v>
      </c>
      <c r="AE432" s="7" t="str">
        <f>HYPERLINK("https://static.wenjuan.pub/6448a247d0af58d925dffb12/upload_file/77-Q30-16832503656...-549841.jpg?e=1683388971&amp;token=-S3u1w3JrmFKSFNKh6j5JQkPKMGLqf-aPDDdDxY6:sO6qr_atc9kkumYiMq-prMSgmyc=","1683250365654.jpg")</f>
        <v>1683250365654.jpg</v>
      </c>
    </row>
    <row r="433" s="1" customFormat="1" spans="1:31">
      <c r="A433" s="2">
        <v>432</v>
      </c>
      <c r="B433" s="3" t="s">
        <v>3579</v>
      </c>
      <c r="C433" s="3" t="s">
        <v>51</v>
      </c>
      <c r="D433" s="3" t="s">
        <v>3542</v>
      </c>
      <c r="E433" s="3" t="s">
        <v>228</v>
      </c>
      <c r="F433" s="3" t="s">
        <v>3580</v>
      </c>
      <c r="G433" s="3" t="s">
        <v>3581</v>
      </c>
      <c r="H433" s="3" t="s">
        <v>56</v>
      </c>
      <c r="I433" s="3" t="s">
        <v>57</v>
      </c>
      <c r="J433" s="3" t="s">
        <v>16</v>
      </c>
      <c r="K433" s="3" t="s">
        <v>1787</v>
      </c>
      <c r="L433" s="3" t="s">
        <v>3553</v>
      </c>
      <c r="M433" s="3" t="s">
        <v>81</v>
      </c>
      <c r="N433" s="3" t="s">
        <v>3582</v>
      </c>
      <c r="O433" s="3" t="s">
        <v>3542</v>
      </c>
      <c r="P433" s="3" t="s">
        <v>722</v>
      </c>
      <c r="Q433" s="3" t="s">
        <v>62</v>
      </c>
      <c r="R433" s="3" t="s">
        <v>614</v>
      </c>
      <c r="S433" s="3" t="s">
        <v>64</v>
      </c>
      <c r="T433" s="3" t="s">
        <v>3583</v>
      </c>
      <c r="U433" s="3"/>
      <c r="V433" s="3" t="s">
        <v>305</v>
      </c>
      <c r="W433" s="3" t="s">
        <v>68</v>
      </c>
      <c r="X433" s="3" t="s">
        <v>69</v>
      </c>
      <c r="Y433" s="3" t="s">
        <v>3584</v>
      </c>
      <c r="Z433" s="3" t="s">
        <v>240</v>
      </c>
      <c r="AA433" s="3" t="s">
        <v>3547</v>
      </c>
      <c r="AB433" s="3" t="s">
        <v>3548</v>
      </c>
      <c r="AC433" s="3" t="s">
        <v>3585</v>
      </c>
      <c r="AD433" s="3" t="s">
        <v>243</v>
      </c>
      <c r="AE433" s="7" t="str">
        <f>HYPERLINK("https://static.wenjuan.pub/6448a247d0af58d925dffb12/upload_file/83-Q30-16832505151...-755486.jpg?e=1683388971&amp;token=-S3u1w3JrmFKSFNKh6j5JQkPKMGLqf-aPDDdDxY6:COOFG2qoxBwEsNm9DYsTQT5hYaw=","1683250515130.jpg")</f>
        <v>1683250515130.jpg</v>
      </c>
    </row>
    <row r="434" s="1" customFormat="1" spans="1:31">
      <c r="A434" s="2">
        <v>433</v>
      </c>
      <c r="B434" s="3" t="s">
        <v>3586</v>
      </c>
      <c r="C434" s="3" t="s">
        <v>142</v>
      </c>
      <c r="D434" s="3" t="s">
        <v>3542</v>
      </c>
      <c r="E434" s="3" t="s">
        <v>228</v>
      </c>
      <c r="F434" s="3" t="s">
        <v>3587</v>
      </c>
      <c r="G434" s="3" t="s">
        <v>3588</v>
      </c>
      <c r="H434" s="3" t="s">
        <v>56</v>
      </c>
      <c r="I434" s="3" t="s">
        <v>57</v>
      </c>
      <c r="J434" s="3" t="s">
        <v>264</v>
      </c>
      <c r="K434" s="3" t="s">
        <v>232</v>
      </c>
      <c r="L434" s="3" t="s">
        <v>347</v>
      </c>
      <c r="M434" s="3" t="s">
        <v>81</v>
      </c>
      <c r="N434" s="3" t="s">
        <v>3589</v>
      </c>
      <c r="O434" s="3" t="s">
        <v>3542</v>
      </c>
      <c r="P434" s="3" t="s">
        <v>829</v>
      </c>
      <c r="Q434" s="3" t="s">
        <v>62</v>
      </c>
      <c r="R434" s="3" t="s">
        <v>63</v>
      </c>
      <c r="S434" s="3" t="s">
        <v>64</v>
      </c>
      <c r="T434" s="3" t="s">
        <v>97</v>
      </c>
      <c r="U434" s="3"/>
      <c r="V434" s="3" t="s">
        <v>305</v>
      </c>
      <c r="W434" s="3" t="s">
        <v>68</v>
      </c>
      <c r="X434" s="3" t="s">
        <v>69</v>
      </c>
      <c r="Y434" s="3" t="s">
        <v>3590</v>
      </c>
      <c r="Z434" s="3" t="s">
        <v>240</v>
      </c>
      <c r="AA434" s="3" t="s">
        <v>3547</v>
      </c>
      <c r="AB434" s="3" t="s">
        <v>3548</v>
      </c>
      <c r="AC434" s="3" t="s">
        <v>3591</v>
      </c>
      <c r="AD434" s="3" t="s">
        <v>243</v>
      </c>
      <c r="AE434" s="7" t="str">
        <f>HYPERLINK("https://static.wenjuan.pub/6448a247d0af58d925dffb12/upload_file/86-Q30-16832503411...-496523.jpg?e=1683388971&amp;token=-S3u1w3JrmFKSFNKh6j5JQkPKMGLqf-aPDDdDxY6:8MpDkM1z9TKYot-AuyB3EwEGcr4=","1683250341126.jpg")</f>
        <v>1683250341126.jpg</v>
      </c>
    </row>
    <row r="435" s="1" customFormat="1" spans="1:31">
      <c r="A435" s="2">
        <v>434</v>
      </c>
      <c r="B435" s="3" t="s">
        <v>3592</v>
      </c>
      <c r="C435" s="3" t="s">
        <v>51</v>
      </c>
      <c r="D435" s="3" t="s">
        <v>3542</v>
      </c>
      <c r="E435" s="3" t="s">
        <v>228</v>
      </c>
      <c r="F435" s="3" t="s">
        <v>3593</v>
      </c>
      <c r="G435" s="3" t="s">
        <v>3594</v>
      </c>
      <c r="H435" s="3" t="s">
        <v>56</v>
      </c>
      <c r="I435" s="3" t="s">
        <v>132</v>
      </c>
      <c r="J435" s="3" t="s">
        <v>702</v>
      </c>
      <c r="K435" s="3" t="s">
        <v>1958</v>
      </c>
      <c r="L435" s="3" t="s">
        <v>347</v>
      </c>
      <c r="M435" s="3" t="s">
        <v>542</v>
      </c>
      <c r="N435" s="3" t="s">
        <v>3595</v>
      </c>
      <c r="O435" s="3" t="s">
        <v>3542</v>
      </c>
      <c r="P435" s="3" t="s">
        <v>1185</v>
      </c>
      <c r="Q435" s="3" t="s">
        <v>62</v>
      </c>
      <c r="R435" s="3" t="s">
        <v>3596</v>
      </c>
      <c r="S435" s="3" t="s">
        <v>64</v>
      </c>
      <c r="T435" s="3" t="s">
        <v>65</v>
      </c>
      <c r="U435" s="3" t="s">
        <v>3597</v>
      </c>
      <c r="V435" s="3" t="s">
        <v>3598</v>
      </c>
      <c r="W435" s="3" t="s">
        <v>68</v>
      </c>
      <c r="X435" s="3" t="s">
        <v>69</v>
      </c>
      <c r="Y435" s="3" t="s">
        <v>3599</v>
      </c>
      <c r="Z435" s="3" t="s">
        <v>240</v>
      </c>
      <c r="AA435" s="3" t="s">
        <v>3547</v>
      </c>
      <c r="AB435" s="3" t="s">
        <v>3548</v>
      </c>
      <c r="AC435" s="3" t="s">
        <v>3600</v>
      </c>
      <c r="AD435" s="3" t="s">
        <v>243</v>
      </c>
      <c r="AE435" s="7" t="str">
        <f>HYPERLINK("https://static.wenjuan.pub/6448a247d0af58d925dffb12/upload_file/78-Q30-16832504952...-730164.jpg?e=1683388971&amp;token=-S3u1w3JrmFKSFNKh6j5JQkPKMGLqf-aPDDdDxY6:ISaK8K6mcgZ6n2eVkt9EKGPPe4M=","1683250495281.jpg")</f>
        <v>1683250495281.jpg</v>
      </c>
    </row>
    <row r="436" s="1" customFormat="1" spans="1:31">
      <c r="A436" s="2">
        <v>435</v>
      </c>
      <c r="B436" s="3" t="s">
        <v>3601</v>
      </c>
      <c r="C436" s="3" t="s">
        <v>51</v>
      </c>
      <c r="D436" s="3" t="s">
        <v>3542</v>
      </c>
      <c r="E436" s="3" t="s">
        <v>228</v>
      </c>
      <c r="F436" s="3" t="s">
        <v>3602</v>
      </c>
      <c r="G436" s="3" t="s">
        <v>3603</v>
      </c>
      <c r="H436" s="3" t="s">
        <v>56</v>
      </c>
      <c r="I436" s="3" t="s">
        <v>57</v>
      </c>
      <c r="J436" s="3" t="s">
        <v>231</v>
      </c>
      <c r="K436" s="3" t="s">
        <v>220</v>
      </c>
      <c r="L436" s="3" t="s">
        <v>347</v>
      </c>
      <c r="M436" s="3" t="s">
        <v>542</v>
      </c>
      <c r="N436" s="3" t="s">
        <v>3604</v>
      </c>
      <c r="O436" s="3" t="s">
        <v>3542</v>
      </c>
      <c r="P436" s="3" t="s">
        <v>1185</v>
      </c>
      <c r="Q436" s="3" t="s">
        <v>62</v>
      </c>
      <c r="R436" s="3" t="s">
        <v>3605</v>
      </c>
      <c r="S436" s="3" t="s">
        <v>64</v>
      </c>
      <c r="T436" s="3" t="s">
        <v>3606</v>
      </c>
      <c r="U436" s="3"/>
      <c r="V436" s="3" t="s">
        <v>305</v>
      </c>
      <c r="W436" s="3" t="s">
        <v>68</v>
      </c>
      <c r="X436" s="3" t="s">
        <v>69</v>
      </c>
      <c r="Y436" s="3" t="s">
        <v>3607</v>
      </c>
      <c r="Z436" s="3" t="s">
        <v>240</v>
      </c>
      <c r="AA436" s="3" t="s">
        <v>3547</v>
      </c>
      <c r="AB436" s="3" t="s">
        <v>3548</v>
      </c>
      <c r="AC436" s="3" t="s">
        <v>3608</v>
      </c>
      <c r="AD436" s="3" t="s">
        <v>243</v>
      </c>
      <c r="AE436" s="7" t="str">
        <f>HYPERLINK("https://static.wenjuan.pub/6448a247d0af58d925dffb12/upload_file/106-Q30-16832512869...-145423.jpg?e=1683388971&amp;token=-S3u1w3JrmFKSFNKh6j5JQkPKMGLqf-aPDDdDxY6:Wl0yJtNzTYU9tIXZFKhx13EllAc=","1683251286915.jpg")</f>
        <v>1683251286915.jpg</v>
      </c>
    </row>
    <row r="437" s="1" customFormat="1" spans="1:31">
      <c r="A437" s="2">
        <v>436</v>
      </c>
      <c r="B437" s="3" t="s">
        <v>3609</v>
      </c>
      <c r="C437" s="3" t="s">
        <v>51</v>
      </c>
      <c r="D437" s="3" t="s">
        <v>3542</v>
      </c>
      <c r="E437" s="3" t="s">
        <v>228</v>
      </c>
      <c r="F437" s="3" t="s">
        <v>3610</v>
      </c>
      <c r="G437" s="3" t="s">
        <v>3611</v>
      </c>
      <c r="H437" s="3" t="s">
        <v>56</v>
      </c>
      <c r="I437" s="3" t="s">
        <v>132</v>
      </c>
      <c r="J437" s="3" t="s">
        <v>3612</v>
      </c>
      <c r="K437" s="3" t="s">
        <v>1787</v>
      </c>
      <c r="L437" s="3" t="s">
        <v>347</v>
      </c>
      <c r="M437" s="3" t="s">
        <v>81</v>
      </c>
      <c r="N437" s="3" t="s">
        <v>3613</v>
      </c>
      <c r="O437" s="3" t="s">
        <v>3542</v>
      </c>
      <c r="P437" s="3" t="s">
        <v>83</v>
      </c>
      <c r="Q437" s="3" t="s">
        <v>62</v>
      </c>
      <c r="R437" s="3" t="s">
        <v>748</v>
      </c>
      <c r="S437" s="3" t="s">
        <v>64</v>
      </c>
      <c r="T437" s="3" t="s">
        <v>65</v>
      </c>
      <c r="U437" s="3" t="s">
        <v>3614</v>
      </c>
      <c r="V437" s="3" t="s">
        <v>3598</v>
      </c>
      <c r="W437" s="3" t="s">
        <v>68</v>
      </c>
      <c r="X437" s="3" t="s">
        <v>69</v>
      </c>
      <c r="Y437" s="3" t="s">
        <v>3615</v>
      </c>
      <c r="Z437" s="3" t="s">
        <v>240</v>
      </c>
      <c r="AA437" s="3" t="s">
        <v>3547</v>
      </c>
      <c r="AB437" s="3" t="s">
        <v>3548</v>
      </c>
      <c r="AC437" s="3" t="s">
        <v>3616</v>
      </c>
      <c r="AD437" s="3" t="s">
        <v>243</v>
      </c>
      <c r="AE437" s="7" t="str">
        <f>HYPERLINK("https://static.wenjuan.pub/6448a247d0af58d925dffb12/upload_file/121-Q30-16832518213...-716709.jpg?e=1683388971&amp;token=-S3u1w3JrmFKSFNKh6j5JQkPKMGLqf-aPDDdDxY6:7JYg5Ubz1m3ipzTDkEQ0_OYY2t8=","1683251821348.jpg")</f>
        <v>1683251821348.jpg</v>
      </c>
    </row>
    <row r="438" s="1" customFormat="1" spans="1:31">
      <c r="A438" s="2">
        <v>437</v>
      </c>
      <c r="B438" s="3" t="s">
        <v>3617</v>
      </c>
      <c r="C438" s="3" t="s">
        <v>51</v>
      </c>
      <c r="D438" s="3" t="s">
        <v>3542</v>
      </c>
      <c r="E438" s="3" t="s">
        <v>228</v>
      </c>
      <c r="F438" s="3" t="s">
        <v>3618</v>
      </c>
      <c r="G438" s="3" t="s">
        <v>3619</v>
      </c>
      <c r="H438" s="3" t="s">
        <v>56</v>
      </c>
      <c r="I438" s="3" t="s">
        <v>57</v>
      </c>
      <c r="J438" s="3" t="s">
        <v>1418</v>
      </c>
      <c r="K438" s="3" t="s">
        <v>232</v>
      </c>
      <c r="L438" s="3" t="s">
        <v>347</v>
      </c>
      <c r="M438" s="3" t="s">
        <v>3620</v>
      </c>
      <c r="N438" s="3" t="s">
        <v>3621</v>
      </c>
      <c r="O438" s="3" t="s">
        <v>3542</v>
      </c>
      <c r="P438" s="3" t="s">
        <v>1260</v>
      </c>
      <c r="Q438" s="3" t="s">
        <v>62</v>
      </c>
      <c r="R438" s="3" t="s">
        <v>558</v>
      </c>
      <c r="S438" s="3" t="s">
        <v>64</v>
      </c>
      <c r="T438" s="3" t="s">
        <v>65</v>
      </c>
      <c r="U438" s="3"/>
      <c r="V438" s="3" t="s">
        <v>240</v>
      </c>
      <c r="W438" s="3" t="s">
        <v>68</v>
      </c>
      <c r="X438" s="3" t="s">
        <v>69</v>
      </c>
      <c r="Y438" s="3" t="s">
        <v>3622</v>
      </c>
      <c r="Z438" s="3" t="s">
        <v>240</v>
      </c>
      <c r="AA438" s="3" t="s">
        <v>3547</v>
      </c>
      <c r="AB438" s="3" t="s">
        <v>3548</v>
      </c>
      <c r="AC438" s="3" t="s">
        <v>3623</v>
      </c>
      <c r="AD438" s="3" t="s">
        <v>243</v>
      </c>
      <c r="AE438" s="7" t="str">
        <f>HYPERLINK("https://static.wenjuan.pub/6448a247d0af58d925dffb12/upload_file/135-Q30-16832524131...-328266.jpg?e=1683388971&amp;token=-S3u1w3JrmFKSFNKh6j5JQkPKMGLqf-aPDDdDxY6:dEZTJO6PI0ieZZeaWh8gwI9F-uI=","1683252413164.jpg")</f>
        <v>1683252413164.jpg</v>
      </c>
    </row>
    <row r="439" s="1" customFormat="1" spans="1:31">
      <c r="A439" s="2">
        <v>438</v>
      </c>
      <c r="B439" s="3" t="s">
        <v>3624</v>
      </c>
      <c r="C439" s="3" t="s">
        <v>51</v>
      </c>
      <c r="D439" s="3" t="s">
        <v>3542</v>
      </c>
      <c r="E439" s="3" t="s">
        <v>228</v>
      </c>
      <c r="F439" s="3" t="s">
        <v>3625</v>
      </c>
      <c r="G439" s="3" t="s">
        <v>3626</v>
      </c>
      <c r="H439" s="3" t="s">
        <v>56</v>
      </c>
      <c r="I439" s="3" t="s">
        <v>57</v>
      </c>
      <c r="J439" s="3" t="s">
        <v>264</v>
      </c>
      <c r="K439" s="3" t="s">
        <v>1958</v>
      </c>
      <c r="L439" s="3" t="s">
        <v>3627</v>
      </c>
      <c r="M439" s="3" t="s">
        <v>234</v>
      </c>
      <c r="N439" s="3" t="s">
        <v>3628</v>
      </c>
      <c r="O439" s="3" t="s">
        <v>3542</v>
      </c>
      <c r="P439" s="3" t="s">
        <v>292</v>
      </c>
      <c r="Q439" s="3" t="s">
        <v>62</v>
      </c>
      <c r="R439" s="3" t="s">
        <v>63</v>
      </c>
      <c r="S439" s="3" t="s">
        <v>64</v>
      </c>
      <c r="T439" s="3" t="s">
        <v>97</v>
      </c>
      <c r="U439" s="3" t="s">
        <v>3629</v>
      </c>
      <c r="V439" s="3" t="s">
        <v>67</v>
      </c>
      <c r="W439" s="3" t="s">
        <v>68</v>
      </c>
      <c r="X439" s="3" t="s">
        <v>69</v>
      </c>
      <c r="Y439" s="3" t="s">
        <v>3630</v>
      </c>
      <c r="Z439" s="3" t="s">
        <v>240</v>
      </c>
      <c r="AA439" s="3" t="s">
        <v>3547</v>
      </c>
      <c r="AB439" s="3" t="s">
        <v>3548</v>
      </c>
      <c r="AC439" s="3" t="s">
        <v>3631</v>
      </c>
      <c r="AD439" s="3" t="s">
        <v>243</v>
      </c>
      <c r="AE439" s="7" t="str">
        <f>HYPERLINK("https://static.wenjuan.pub/6448a247d0af58d925dffb12/upload_file/189-Q30-16832545631...-408923.jpg?e=1683388971&amp;token=-S3u1w3JrmFKSFNKh6j5JQkPKMGLqf-aPDDdDxY6:mpgOuhfh3M_lDKAnDjSuAbEkpuE=","1683254563158.jpg")</f>
        <v>1683254563158.jpg</v>
      </c>
    </row>
    <row r="440" s="1" customFormat="1" spans="1:31">
      <c r="A440" s="2">
        <v>439</v>
      </c>
      <c r="B440" s="3" t="s">
        <v>3632</v>
      </c>
      <c r="C440" s="3" t="s">
        <v>51</v>
      </c>
      <c r="D440" s="3" t="s">
        <v>3542</v>
      </c>
      <c r="E440" s="3" t="s">
        <v>228</v>
      </c>
      <c r="F440" s="3" t="s">
        <v>3633</v>
      </c>
      <c r="G440" s="3" t="s">
        <v>3634</v>
      </c>
      <c r="H440" s="3" t="s">
        <v>56</v>
      </c>
      <c r="I440" s="3" t="s">
        <v>57</v>
      </c>
      <c r="J440" s="3" t="s">
        <v>219</v>
      </c>
      <c r="K440" s="3" t="s">
        <v>232</v>
      </c>
      <c r="L440" s="3" t="s">
        <v>233</v>
      </c>
      <c r="M440" s="3" t="s">
        <v>81</v>
      </c>
      <c r="N440" s="3" t="s">
        <v>3635</v>
      </c>
      <c r="O440" s="3" t="s">
        <v>3542</v>
      </c>
      <c r="P440" s="3" t="s">
        <v>268</v>
      </c>
      <c r="Q440" s="3" t="s">
        <v>62</v>
      </c>
      <c r="R440" s="3" t="s">
        <v>63</v>
      </c>
      <c r="S440" s="3" t="s">
        <v>64</v>
      </c>
      <c r="T440" s="3" t="s">
        <v>97</v>
      </c>
      <c r="U440" s="3"/>
      <c r="V440" s="3" t="s">
        <v>210</v>
      </c>
      <c r="W440" s="3" t="s">
        <v>68</v>
      </c>
      <c r="X440" s="3" t="s">
        <v>69</v>
      </c>
      <c r="Y440" s="3" t="s">
        <v>3636</v>
      </c>
      <c r="Z440" s="3" t="s">
        <v>240</v>
      </c>
      <c r="AA440" s="3" t="s">
        <v>3547</v>
      </c>
      <c r="AB440" s="3" t="s">
        <v>3548</v>
      </c>
      <c r="AC440" s="3" t="s">
        <v>3637</v>
      </c>
      <c r="AD440" s="3" t="s">
        <v>243</v>
      </c>
      <c r="AE440" s="7" t="str">
        <f>HYPERLINK("https://static.wenjuan.pub/6448a247d0af58d925dffb12/upload_file/222-Q30-image-254280.jpg?e=1683388971&amp;token=-S3u1w3JrmFKSFNKh6j5JQkPKMGLqf-aPDDdDxY6:fGm4AX5Ds2msdugL9c2B7HPcUmw=","image.jpg")</f>
        <v>image.jpg</v>
      </c>
    </row>
    <row r="441" s="1" customFormat="1" spans="1:31">
      <c r="A441" s="2">
        <v>440</v>
      </c>
      <c r="B441" s="3" t="s">
        <v>3638</v>
      </c>
      <c r="C441" s="3" t="s">
        <v>51</v>
      </c>
      <c r="D441" s="3" t="s">
        <v>3542</v>
      </c>
      <c r="E441" s="3" t="s">
        <v>228</v>
      </c>
      <c r="F441" s="3" t="s">
        <v>3639</v>
      </c>
      <c r="G441" s="3" t="s">
        <v>3640</v>
      </c>
      <c r="H441" s="3" t="s">
        <v>56</v>
      </c>
      <c r="I441" s="3" t="s">
        <v>57</v>
      </c>
      <c r="J441" s="3" t="s">
        <v>693</v>
      </c>
      <c r="K441" s="3" t="s">
        <v>232</v>
      </c>
      <c r="L441" s="3" t="s">
        <v>3553</v>
      </c>
      <c r="M441" s="3" t="s">
        <v>81</v>
      </c>
      <c r="N441" s="3" t="s">
        <v>3641</v>
      </c>
      <c r="O441" s="3" t="s">
        <v>3542</v>
      </c>
      <c r="P441" s="3" t="s">
        <v>1075</v>
      </c>
      <c r="Q441" s="3" t="s">
        <v>62</v>
      </c>
      <c r="R441" s="3" t="s">
        <v>63</v>
      </c>
      <c r="S441" s="3" t="s">
        <v>64</v>
      </c>
      <c r="T441" s="3" t="s">
        <v>97</v>
      </c>
      <c r="U441" s="3"/>
      <c r="V441" s="3" t="s">
        <v>67</v>
      </c>
      <c r="W441" s="3" t="s">
        <v>339</v>
      </c>
      <c r="X441" s="3" t="s">
        <v>69</v>
      </c>
      <c r="Y441" s="3" t="s">
        <v>3642</v>
      </c>
      <c r="Z441" s="3" t="s">
        <v>240</v>
      </c>
      <c r="AA441" s="3" t="s">
        <v>3547</v>
      </c>
      <c r="AB441" s="3" t="s">
        <v>3548</v>
      </c>
      <c r="AC441" s="3" t="s">
        <v>3643</v>
      </c>
      <c r="AD441" s="3" t="s">
        <v>243</v>
      </c>
      <c r="AE441" s="7" t="str">
        <f>HYPERLINK("https://static.wenjuan.pub/6448a247d0af58d925dffb12/upload_file/301-Q30-image-420107.jpg?e=1683388971&amp;token=-S3u1w3JrmFKSFNKh6j5JQkPKMGLqf-aPDDdDxY6:NIiC5Q6SXLkR4wb4S6QY6o8B7Q4=","image.jpg")</f>
        <v>image.jpg</v>
      </c>
    </row>
    <row r="442" s="1" customFormat="1" spans="1:31">
      <c r="A442" s="2">
        <v>441</v>
      </c>
      <c r="B442" s="3" t="s">
        <v>3644</v>
      </c>
      <c r="C442" s="3" t="s">
        <v>51</v>
      </c>
      <c r="D442" s="3" t="s">
        <v>3542</v>
      </c>
      <c r="E442" s="3" t="s">
        <v>228</v>
      </c>
      <c r="F442" s="3" t="s">
        <v>3645</v>
      </c>
      <c r="G442" s="3" t="s">
        <v>3646</v>
      </c>
      <c r="H442" s="3" t="s">
        <v>78</v>
      </c>
      <c r="I442" s="3" t="s">
        <v>57</v>
      </c>
      <c r="J442" s="3" t="s">
        <v>264</v>
      </c>
      <c r="K442" s="3" t="s">
        <v>232</v>
      </c>
      <c r="L442" s="3" t="s">
        <v>233</v>
      </c>
      <c r="M442" s="3" t="s">
        <v>81</v>
      </c>
      <c r="N442" s="3" t="s">
        <v>1540</v>
      </c>
      <c r="O442" s="3" t="s">
        <v>3542</v>
      </c>
      <c r="P442" s="3" t="s">
        <v>1872</v>
      </c>
      <c r="Q442" s="3" t="s">
        <v>62</v>
      </c>
      <c r="R442" s="3" t="s">
        <v>57</v>
      </c>
      <c r="S442" s="3" t="s">
        <v>64</v>
      </c>
      <c r="T442" s="3" t="s">
        <v>97</v>
      </c>
      <c r="U442" s="3"/>
      <c r="V442" s="3" t="s">
        <v>67</v>
      </c>
      <c r="W442" s="3" t="s">
        <v>68</v>
      </c>
      <c r="X442" s="3" t="s">
        <v>69</v>
      </c>
      <c r="Y442" s="3" t="s">
        <v>3647</v>
      </c>
      <c r="Z442" s="3" t="s">
        <v>240</v>
      </c>
      <c r="AA442" s="3" t="s">
        <v>3547</v>
      </c>
      <c r="AB442" s="3" t="s">
        <v>3548</v>
      </c>
      <c r="AC442" s="3" t="s">
        <v>3648</v>
      </c>
      <c r="AD442" s="3" t="s">
        <v>243</v>
      </c>
      <c r="AE442" s="7" t="str">
        <f>HYPERLINK("https://static.wenjuan.pub/6448a247d0af58d925dffb12/upload_file/309-Q30-image-910183.jpg?e=1683388971&amp;token=-S3u1w3JrmFKSFNKh6j5JQkPKMGLqf-aPDDdDxY6:xULzwy3trpDMpgUqBx-9jkgWqaQ=","image.jpg")</f>
        <v>image.jpg</v>
      </c>
    </row>
    <row r="443" s="1" customFormat="1" spans="1:31">
      <c r="A443" s="2">
        <v>442</v>
      </c>
      <c r="B443" s="3" t="s">
        <v>3649</v>
      </c>
      <c r="C443" s="3" t="s">
        <v>51</v>
      </c>
      <c r="D443" s="3" t="s">
        <v>3542</v>
      </c>
      <c r="E443" s="3" t="s">
        <v>228</v>
      </c>
      <c r="F443" s="3" t="s">
        <v>3650</v>
      </c>
      <c r="G443" s="3" t="s">
        <v>3651</v>
      </c>
      <c r="H443" s="3" t="s">
        <v>78</v>
      </c>
      <c r="I443" s="3" t="s">
        <v>57</v>
      </c>
      <c r="J443" s="3" t="s">
        <v>357</v>
      </c>
      <c r="K443" s="3" t="s">
        <v>232</v>
      </c>
      <c r="L443" s="3" t="s">
        <v>347</v>
      </c>
      <c r="M443" s="3" t="s">
        <v>3652</v>
      </c>
      <c r="N443" s="3" t="s">
        <v>3653</v>
      </c>
      <c r="O443" s="3" t="s">
        <v>3542</v>
      </c>
      <c r="P443" s="3" t="s">
        <v>3654</v>
      </c>
      <c r="Q443" s="3" t="s">
        <v>62</v>
      </c>
      <c r="R443" s="3" t="s">
        <v>112</v>
      </c>
      <c r="S443" s="3" t="s">
        <v>64</v>
      </c>
      <c r="T443" s="3" t="s">
        <v>97</v>
      </c>
      <c r="U443" s="3"/>
      <c r="V443" s="3" t="s">
        <v>305</v>
      </c>
      <c r="W443" s="3" t="s">
        <v>68</v>
      </c>
      <c r="X443" s="3" t="s">
        <v>3655</v>
      </c>
      <c r="Y443" s="3" t="s">
        <v>3656</v>
      </c>
      <c r="Z443" s="3" t="s">
        <v>240</v>
      </c>
      <c r="AA443" s="3" t="s">
        <v>3547</v>
      </c>
      <c r="AB443" s="3" t="s">
        <v>3548</v>
      </c>
      <c r="AC443" s="3" t="s">
        <v>3657</v>
      </c>
      <c r="AD443" s="3" t="s">
        <v>243</v>
      </c>
      <c r="AE443" s="7" t="str">
        <f>HYPERLINK("https://static.wenjuan.pub/6448a247d0af58d925dffb12/upload_file/315-Q30-image-369764.jpg?e=1683388971&amp;token=-S3u1w3JrmFKSFNKh6j5JQkPKMGLqf-aPDDdDxY6:TyPnpTg8OIMkAl34TRvKlhoZNQo=","image.jpg")</f>
        <v>image.jpg</v>
      </c>
    </row>
    <row r="444" s="1" customFormat="1" spans="1:31">
      <c r="A444" s="2">
        <v>443</v>
      </c>
      <c r="B444" s="3" t="s">
        <v>3658</v>
      </c>
      <c r="C444" s="3" t="s">
        <v>51</v>
      </c>
      <c r="D444" s="3" t="s">
        <v>3542</v>
      </c>
      <c r="E444" s="3" t="s">
        <v>228</v>
      </c>
      <c r="F444" s="3" t="s">
        <v>3659</v>
      </c>
      <c r="G444" s="3" t="s">
        <v>3660</v>
      </c>
      <c r="H444" s="3" t="s">
        <v>146</v>
      </c>
      <c r="I444" s="3" t="s">
        <v>57</v>
      </c>
      <c r="J444" s="3" t="s">
        <v>278</v>
      </c>
      <c r="K444" s="3" t="s">
        <v>232</v>
      </c>
      <c r="L444" s="3" t="s">
        <v>347</v>
      </c>
      <c r="M444" s="3" t="s">
        <v>1497</v>
      </c>
      <c r="N444" s="3" t="s">
        <v>3661</v>
      </c>
      <c r="O444" s="3" t="s">
        <v>3542</v>
      </c>
      <c r="P444" s="3" t="s">
        <v>722</v>
      </c>
      <c r="Q444" s="3" t="s">
        <v>62</v>
      </c>
      <c r="R444" s="3" t="s">
        <v>57</v>
      </c>
      <c r="S444" s="3" t="s">
        <v>64</v>
      </c>
      <c r="T444" s="3" t="s">
        <v>97</v>
      </c>
      <c r="U444" s="3"/>
      <c r="V444" s="3" t="s">
        <v>3598</v>
      </c>
      <c r="W444" s="3" t="s">
        <v>68</v>
      </c>
      <c r="X444" s="3" t="s">
        <v>69</v>
      </c>
      <c r="Y444" s="3" t="s">
        <v>3662</v>
      </c>
      <c r="Z444" s="3" t="s">
        <v>240</v>
      </c>
      <c r="AA444" s="3" t="s">
        <v>3547</v>
      </c>
      <c r="AB444" s="3" t="s">
        <v>3548</v>
      </c>
      <c r="AC444" s="3" t="s">
        <v>3663</v>
      </c>
      <c r="AD444" s="3" t="s">
        <v>243</v>
      </c>
      <c r="AE444" s="7" t="str">
        <f>HYPERLINK("https://static.wenjuan.pub/6448a247d0af58d925dffb12/upload_file/330-Q30-16832583411...-654277.jpg?e=1683388971&amp;token=-S3u1w3JrmFKSFNKh6j5JQkPKMGLqf-aPDDdDxY6:TNF_NS-giUt9SNrnWmAn5SRVbNQ=","1683258341161.jpg")</f>
        <v>1683258341161.jpg</v>
      </c>
    </row>
    <row r="445" s="1" customFormat="1" spans="1:31">
      <c r="A445" s="2">
        <v>444</v>
      </c>
      <c r="B445" s="3" t="s">
        <v>3664</v>
      </c>
      <c r="C445" s="3" t="s">
        <v>51</v>
      </c>
      <c r="D445" s="3" t="s">
        <v>3542</v>
      </c>
      <c r="E445" s="3" t="s">
        <v>228</v>
      </c>
      <c r="F445" s="3" t="s">
        <v>3665</v>
      </c>
      <c r="G445" s="3" t="s">
        <v>3666</v>
      </c>
      <c r="H445" s="3" t="s">
        <v>56</v>
      </c>
      <c r="I445" s="3" t="s">
        <v>57</v>
      </c>
      <c r="J445" s="3" t="s">
        <v>219</v>
      </c>
      <c r="K445" s="3" t="s">
        <v>232</v>
      </c>
      <c r="L445" s="3" t="s">
        <v>233</v>
      </c>
      <c r="M445" s="3" t="s">
        <v>122</v>
      </c>
      <c r="N445" s="3" t="s">
        <v>3667</v>
      </c>
      <c r="O445" s="3" t="s">
        <v>3542</v>
      </c>
      <c r="P445" s="3" t="s">
        <v>315</v>
      </c>
      <c r="Q445" s="3" t="s">
        <v>62</v>
      </c>
      <c r="R445" s="3" t="s">
        <v>63</v>
      </c>
      <c r="S445" s="3" t="s">
        <v>64</v>
      </c>
      <c r="T445" s="3" t="s">
        <v>97</v>
      </c>
      <c r="U445" s="3"/>
      <c r="V445" s="3" t="s">
        <v>3668</v>
      </c>
      <c r="W445" s="3" t="s">
        <v>68</v>
      </c>
      <c r="X445" s="3" t="s">
        <v>69</v>
      </c>
      <c r="Y445" s="3" t="s">
        <v>3669</v>
      </c>
      <c r="Z445" s="3" t="s">
        <v>240</v>
      </c>
      <c r="AA445" s="3" t="s">
        <v>3547</v>
      </c>
      <c r="AB445" s="3" t="s">
        <v>3548</v>
      </c>
      <c r="AC445" s="3" t="s">
        <v>3670</v>
      </c>
      <c r="AD445" s="3" t="s">
        <v>243</v>
      </c>
      <c r="AE445" s="7" t="str">
        <f>HYPERLINK("https://static.wenjuan.pub/6448a247d0af58d925dffb12/upload_file/390-Q30-image-838233.jpg?e=1683388971&amp;token=-S3u1w3JrmFKSFNKh6j5JQkPKMGLqf-aPDDdDxY6:PxdZ0ZwarmixbIih-53CtWu60e8=","image.jpg")</f>
        <v>image.jpg</v>
      </c>
    </row>
    <row r="446" s="1" customFormat="1" spans="1:31">
      <c r="A446" s="2">
        <v>445</v>
      </c>
      <c r="B446" s="3" t="s">
        <v>3671</v>
      </c>
      <c r="C446" s="3" t="s">
        <v>51</v>
      </c>
      <c r="D446" s="3" t="s">
        <v>3542</v>
      </c>
      <c r="E446" s="3" t="s">
        <v>228</v>
      </c>
      <c r="F446" s="3" t="s">
        <v>3672</v>
      </c>
      <c r="G446" s="3" t="s">
        <v>3673</v>
      </c>
      <c r="H446" s="3" t="s">
        <v>56</v>
      </c>
      <c r="I446" s="3" t="s">
        <v>57</v>
      </c>
      <c r="J446" s="3" t="s">
        <v>2927</v>
      </c>
      <c r="K446" s="3" t="s">
        <v>232</v>
      </c>
      <c r="L446" s="3" t="s">
        <v>347</v>
      </c>
      <c r="M446" s="3" t="s">
        <v>122</v>
      </c>
      <c r="N446" s="3" t="s">
        <v>3674</v>
      </c>
      <c r="O446" s="3" t="s">
        <v>3542</v>
      </c>
      <c r="P446" s="3" t="s">
        <v>3675</v>
      </c>
      <c r="Q446" s="3" t="s">
        <v>62</v>
      </c>
      <c r="R446" s="3" t="s">
        <v>112</v>
      </c>
      <c r="S446" s="3" t="s">
        <v>64</v>
      </c>
      <c r="T446" s="3" t="s">
        <v>97</v>
      </c>
      <c r="U446" s="3"/>
      <c r="V446" s="3" t="s">
        <v>305</v>
      </c>
      <c r="W446" s="3" t="s">
        <v>68</v>
      </c>
      <c r="X446" s="3" t="s">
        <v>69</v>
      </c>
      <c r="Y446" s="3" t="s">
        <v>3676</v>
      </c>
      <c r="Z446" s="3" t="s">
        <v>240</v>
      </c>
      <c r="AA446" s="3" t="s">
        <v>3547</v>
      </c>
      <c r="AB446" s="3" t="s">
        <v>3548</v>
      </c>
      <c r="AC446" s="3" t="s">
        <v>3677</v>
      </c>
      <c r="AD446" s="3" t="s">
        <v>243</v>
      </c>
      <c r="AE446" s="7" t="str">
        <f>HYPERLINK("https://static.wenjuan.pub/6448a247d0af58d925dffb12/upload_file/411-Q30-mmexport168...-808511.jpg?e=1683388971&amp;token=-S3u1w3JrmFKSFNKh6j5JQkPKMGLqf-aPDDdDxY6:ZBSnJdxlTSKqKxLttqW13VP5ZXo=","mmexport1682053605223.jpg")</f>
        <v>mmexport1682053605223.jpg</v>
      </c>
    </row>
    <row r="447" s="1" customFormat="1" spans="1:31">
      <c r="A447" s="2">
        <v>446</v>
      </c>
      <c r="B447" s="3" t="s">
        <v>3678</v>
      </c>
      <c r="C447" s="3" t="s">
        <v>51</v>
      </c>
      <c r="D447" s="3" t="s">
        <v>3542</v>
      </c>
      <c r="E447" s="3" t="s">
        <v>228</v>
      </c>
      <c r="F447" s="3" t="s">
        <v>3679</v>
      </c>
      <c r="G447" s="3" t="s">
        <v>3680</v>
      </c>
      <c r="H447" s="3" t="s">
        <v>321</v>
      </c>
      <c r="I447" s="3" t="s">
        <v>57</v>
      </c>
      <c r="J447" s="3" t="s">
        <v>3681</v>
      </c>
      <c r="K447" s="3" t="s">
        <v>232</v>
      </c>
      <c r="L447" s="3" t="s">
        <v>347</v>
      </c>
      <c r="M447" s="3" t="s">
        <v>81</v>
      </c>
      <c r="N447" s="3" t="s">
        <v>3682</v>
      </c>
      <c r="O447" s="3" t="s">
        <v>3542</v>
      </c>
      <c r="P447" s="3" t="s">
        <v>268</v>
      </c>
      <c r="Q447" s="3" t="s">
        <v>62</v>
      </c>
      <c r="R447" s="3" t="s">
        <v>63</v>
      </c>
      <c r="S447" s="3" t="s">
        <v>64</v>
      </c>
      <c r="T447" s="3" t="s">
        <v>65</v>
      </c>
      <c r="U447" s="3" t="s">
        <v>3683</v>
      </c>
      <c r="V447" s="3" t="s">
        <v>3598</v>
      </c>
      <c r="W447" s="3" t="s">
        <v>339</v>
      </c>
      <c r="X447" s="3" t="s">
        <v>69</v>
      </c>
      <c r="Y447" s="3" t="s">
        <v>3684</v>
      </c>
      <c r="Z447" s="3" t="s">
        <v>240</v>
      </c>
      <c r="AA447" s="3" t="s">
        <v>3547</v>
      </c>
      <c r="AB447" s="3" t="s">
        <v>3548</v>
      </c>
      <c r="AC447" s="3" t="s">
        <v>3685</v>
      </c>
      <c r="AD447" s="3" t="s">
        <v>243</v>
      </c>
      <c r="AE447" s="7" t="str">
        <f>HYPERLINK("https://static.wenjuan.pub/6448a247d0af58d925dffb12/upload_file/469-Q30-image-280775.jpg?e=1683388971&amp;token=-S3u1w3JrmFKSFNKh6j5JQkPKMGLqf-aPDDdDxY6:EW6ZH57Zm3QZsHc7uTs99iivcPE=","image.jpg")</f>
        <v>image.jpg</v>
      </c>
    </row>
    <row r="448" s="1" customFormat="1" spans="1:31">
      <c r="A448" s="2">
        <v>447</v>
      </c>
      <c r="B448" s="3" t="s">
        <v>3686</v>
      </c>
      <c r="C448" s="3" t="s">
        <v>51</v>
      </c>
      <c r="D448" s="3" t="s">
        <v>3542</v>
      </c>
      <c r="E448" s="3" t="s">
        <v>228</v>
      </c>
      <c r="F448" s="3" t="s">
        <v>3687</v>
      </c>
      <c r="G448" s="3" t="s">
        <v>3688</v>
      </c>
      <c r="H448" s="3" t="s">
        <v>78</v>
      </c>
      <c r="I448" s="3" t="s">
        <v>57</v>
      </c>
      <c r="J448" s="3" t="s">
        <v>1418</v>
      </c>
      <c r="K448" s="3" t="s">
        <v>232</v>
      </c>
      <c r="L448" s="3" t="s">
        <v>347</v>
      </c>
      <c r="M448" s="3" t="s">
        <v>81</v>
      </c>
      <c r="N448" s="3" t="s">
        <v>1717</v>
      </c>
      <c r="O448" s="3" t="s">
        <v>3542</v>
      </c>
      <c r="P448" s="3" t="s">
        <v>1590</v>
      </c>
      <c r="Q448" s="3" t="s">
        <v>62</v>
      </c>
      <c r="R448" s="3" t="s">
        <v>63</v>
      </c>
      <c r="S448" s="3" t="s">
        <v>64</v>
      </c>
      <c r="T448" s="3" t="s">
        <v>97</v>
      </c>
      <c r="U448" s="3"/>
      <c r="V448" s="3" t="s">
        <v>3598</v>
      </c>
      <c r="W448" s="3" t="s">
        <v>68</v>
      </c>
      <c r="X448" s="3" t="s">
        <v>69</v>
      </c>
      <c r="Y448" s="3" t="s">
        <v>3689</v>
      </c>
      <c r="Z448" s="3" t="s">
        <v>240</v>
      </c>
      <c r="AA448" s="3" t="s">
        <v>3547</v>
      </c>
      <c r="AB448" s="3" t="s">
        <v>3548</v>
      </c>
      <c r="AC448" s="3" t="s">
        <v>3690</v>
      </c>
      <c r="AD448" s="3" t="s">
        <v>243</v>
      </c>
      <c r="AE448" s="7" t="str">
        <f>HYPERLINK("https://static.wenjuan.pub/6448a247d0af58d925dffb12/upload_file/598-Q30-16832712597...-218264.jpg?e=1683388971&amp;token=-S3u1w3JrmFKSFNKh6j5JQkPKMGLqf-aPDDdDxY6:skVjSGXhcWIn_2FXS1JORANlvcw=","1683271259736.jpg")</f>
        <v>1683271259736.jpg</v>
      </c>
    </row>
    <row r="449" s="1" customFormat="1" spans="1:31">
      <c r="A449" s="2">
        <v>448</v>
      </c>
      <c r="B449" s="3" t="s">
        <v>3691</v>
      </c>
      <c r="C449" s="3" t="s">
        <v>51</v>
      </c>
      <c r="D449" s="3" t="s">
        <v>3542</v>
      </c>
      <c r="E449" s="3" t="s">
        <v>228</v>
      </c>
      <c r="F449" s="3" t="s">
        <v>3692</v>
      </c>
      <c r="G449" s="3" t="s">
        <v>3693</v>
      </c>
      <c r="H449" s="3" t="s">
        <v>56</v>
      </c>
      <c r="I449" s="3" t="s">
        <v>57</v>
      </c>
      <c r="J449" s="3" t="s">
        <v>16</v>
      </c>
      <c r="K449" s="3" t="s">
        <v>232</v>
      </c>
      <c r="L449" s="3" t="s">
        <v>233</v>
      </c>
      <c r="M449" s="3" t="s">
        <v>59</v>
      </c>
      <c r="N449" s="3" t="s">
        <v>3694</v>
      </c>
      <c r="O449" s="3" t="s">
        <v>3542</v>
      </c>
      <c r="P449" s="3" t="s">
        <v>61</v>
      </c>
      <c r="Q449" s="3" t="s">
        <v>62</v>
      </c>
      <c r="R449" s="3" t="s">
        <v>558</v>
      </c>
      <c r="S449" s="3" t="s">
        <v>64</v>
      </c>
      <c r="T449" s="3" t="s">
        <v>97</v>
      </c>
      <c r="U449" s="3"/>
      <c r="V449" s="3" t="s">
        <v>67</v>
      </c>
      <c r="W449" s="3" t="s">
        <v>68</v>
      </c>
      <c r="X449" s="3" t="s">
        <v>69</v>
      </c>
      <c r="Y449" s="3" t="s">
        <v>3695</v>
      </c>
      <c r="Z449" s="3" t="s">
        <v>240</v>
      </c>
      <c r="AA449" s="3" t="s">
        <v>3547</v>
      </c>
      <c r="AB449" s="3" t="s">
        <v>3548</v>
      </c>
      <c r="AC449" s="3" t="s">
        <v>3696</v>
      </c>
      <c r="AD449" s="3" t="s">
        <v>243</v>
      </c>
      <c r="AE449" s="7" t="str">
        <f>HYPERLINK("https://static.wenjuan.pub/6448a247d0af58d925dffb12/upload_file/550-Q30-IMG20230505...-392053.jpg?e=1683388971&amp;token=-S3u1w3JrmFKSFNKh6j5JQkPKMGLqf-aPDDdDxY6:E0zbjmIorAoTiNjDnyXZ8ZbrL-Q=","IMG20230505143909.jpg")</f>
        <v>IMG20230505143909.jpg</v>
      </c>
    </row>
    <row r="450" s="1" customFormat="1" spans="1:31">
      <c r="A450" s="2">
        <v>449</v>
      </c>
      <c r="B450" s="3" t="s">
        <v>3697</v>
      </c>
      <c r="C450" s="3" t="s">
        <v>51</v>
      </c>
      <c r="D450" s="3" t="s">
        <v>3542</v>
      </c>
      <c r="E450" s="3" t="s">
        <v>228</v>
      </c>
      <c r="F450" s="3" t="s">
        <v>3698</v>
      </c>
      <c r="G450" s="3" t="s">
        <v>3699</v>
      </c>
      <c r="H450" s="3" t="s">
        <v>78</v>
      </c>
      <c r="I450" s="3" t="s">
        <v>132</v>
      </c>
      <c r="J450" s="3" t="s">
        <v>2003</v>
      </c>
      <c r="K450" s="3" t="s">
        <v>1128</v>
      </c>
      <c r="L450" s="3" t="s">
        <v>347</v>
      </c>
      <c r="M450" s="3" t="s">
        <v>1843</v>
      </c>
      <c r="N450" s="3" t="s">
        <v>3700</v>
      </c>
      <c r="O450" s="3" t="s">
        <v>3542</v>
      </c>
      <c r="P450" s="3" t="s">
        <v>1060</v>
      </c>
      <c r="Q450" s="3" t="s">
        <v>62</v>
      </c>
      <c r="R450" s="3" t="s">
        <v>3701</v>
      </c>
      <c r="S450" s="3" t="s">
        <v>64</v>
      </c>
      <c r="T450" s="3" t="s">
        <v>65</v>
      </c>
      <c r="U450" s="3"/>
      <c r="V450" s="3" t="s">
        <v>67</v>
      </c>
      <c r="W450" s="3" t="s">
        <v>339</v>
      </c>
      <c r="X450" s="3" t="s">
        <v>69</v>
      </c>
      <c r="Y450" s="3" t="s">
        <v>3702</v>
      </c>
      <c r="Z450" s="3" t="s">
        <v>240</v>
      </c>
      <c r="AA450" s="3" t="s">
        <v>3547</v>
      </c>
      <c r="AB450" s="3" t="s">
        <v>3548</v>
      </c>
      <c r="AC450" s="3" t="s">
        <v>3703</v>
      </c>
      <c r="AD450" s="3" t="s">
        <v>243</v>
      </c>
      <c r="AE450" s="7" t="str">
        <f>HYPERLINK("https://static.wenjuan.pub/6448a247d0af58d925dffb12/upload_file/548-Q30-image-341475.jpg?e=1683388971&amp;token=-S3u1w3JrmFKSFNKh6j5JQkPKMGLqf-aPDDdDxY6:v0Zr8zuWvU8IF4jbLdRgj__bsdA=","image.jpg")</f>
        <v>image.jpg</v>
      </c>
    </row>
    <row r="451" s="1" customFormat="1" spans="1:31">
      <c r="A451" s="2">
        <v>450</v>
      </c>
      <c r="B451" s="3" t="s">
        <v>3704</v>
      </c>
      <c r="C451" s="3" t="s">
        <v>51</v>
      </c>
      <c r="D451" s="3" t="s">
        <v>3542</v>
      </c>
      <c r="E451" s="3" t="s">
        <v>228</v>
      </c>
      <c r="F451" s="3" t="s">
        <v>3705</v>
      </c>
      <c r="G451" s="3" t="s">
        <v>3706</v>
      </c>
      <c r="H451" s="3" t="s">
        <v>56</v>
      </c>
      <c r="I451" s="3" t="s">
        <v>57</v>
      </c>
      <c r="J451" s="3" t="s">
        <v>219</v>
      </c>
      <c r="K451" s="3" t="s">
        <v>232</v>
      </c>
      <c r="L451" s="3" t="s">
        <v>347</v>
      </c>
      <c r="M451" s="3" t="s">
        <v>59</v>
      </c>
      <c r="N451" s="3" t="s">
        <v>3707</v>
      </c>
      <c r="O451" s="3" t="s">
        <v>3542</v>
      </c>
      <c r="P451" s="3" t="s">
        <v>1060</v>
      </c>
      <c r="Q451" s="3" t="s">
        <v>62</v>
      </c>
      <c r="R451" s="3" t="s">
        <v>63</v>
      </c>
      <c r="S451" s="3" t="s">
        <v>64</v>
      </c>
      <c r="T451" s="3" t="s">
        <v>97</v>
      </c>
      <c r="U451" s="3"/>
      <c r="V451" s="3" t="s">
        <v>67</v>
      </c>
      <c r="W451" s="3" t="s">
        <v>68</v>
      </c>
      <c r="X451" s="3" t="s">
        <v>69</v>
      </c>
      <c r="Y451" s="3" t="s">
        <v>3708</v>
      </c>
      <c r="Z451" s="3" t="s">
        <v>240</v>
      </c>
      <c r="AA451" s="3" t="s">
        <v>3547</v>
      </c>
      <c r="AB451" s="3" t="s">
        <v>3548</v>
      </c>
      <c r="AC451" s="3" t="s">
        <v>3709</v>
      </c>
      <c r="AD451" s="3" t="s">
        <v>243</v>
      </c>
      <c r="AE451" s="7" t="str">
        <f>HYPERLINK("https://static.wenjuan.pub/6448a247d0af58d925dffb12/upload_file/566-Q30-16832697755...-213807.jpg?e=1683388971&amp;token=-S3u1w3JrmFKSFNKh6j5JQkPKMGLqf-aPDDdDxY6:y6kTL5DOzyeRgS-NDEeiWDFxIeg=","1683269775508.jpg")</f>
        <v>1683269775508.jpg</v>
      </c>
    </row>
    <row r="452" s="1" customFormat="1" spans="1:31">
      <c r="A452" s="2">
        <v>451</v>
      </c>
      <c r="B452" s="3" t="s">
        <v>3710</v>
      </c>
      <c r="C452" s="3" t="s">
        <v>51</v>
      </c>
      <c r="D452" s="3" t="s">
        <v>3542</v>
      </c>
      <c r="E452" s="3" t="s">
        <v>228</v>
      </c>
      <c r="F452" s="3" t="s">
        <v>3711</v>
      </c>
      <c r="G452" s="3" t="s">
        <v>3712</v>
      </c>
      <c r="H452" s="3" t="s">
        <v>56</v>
      </c>
      <c r="I452" s="3" t="s">
        <v>57</v>
      </c>
      <c r="J452" s="3" t="s">
        <v>219</v>
      </c>
      <c r="K452" s="3" t="s">
        <v>1958</v>
      </c>
      <c r="L452" s="3" t="s">
        <v>233</v>
      </c>
      <c r="M452" s="3" t="s">
        <v>792</v>
      </c>
      <c r="N452" s="3" t="s">
        <v>3713</v>
      </c>
      <c r="O452" s="3" t="s">
        <v>3542</v>
      </c>
      <c r="P452" s="3" t="s">
        <v>3714</v>
      </c>
      <c r="Q452" s="3" t="s">
        <v>62</v>
      </c>
      <c r="R452" s="3" t="s">
        <v>1480</v>
      </c>
      <c r="S452" s="3" t="s">
        <v>64</v>
      </c>
      <c r="T452" s="3" t="s">
        <v>97</v>
      </c>
      <c r="U452" s="3"/>
      <c r="V452" s="3" t="s">
        <v>210</v>
      </c>
      <c r="W452" s="3" t="s">
        <v>68</v>
      </c>
      <c r="X452" s="3" t="s">
        <v>69</v>
      </c>
      <c r="Y452" s="3" t="s">
        <v>3715</v>
      </c>
      <c r="Z452" s="3" t="s">
        <v>240</v>
      </c>
      <c r="AA452" s="3" t="s">
        <v>3547</v>
      </c>
      <c r="AB452" s="3" t="s">
        <v>3548</v>
      </c>
      <c r="AC452" s="3" t="s">
        <v>3716</v>
      </c>
      <c r="AD452" s="3" t="s">
        <v>243</v>
      </c>
      <c r="AE452" s="7" t="str">
        <f>HYPERLINK("https://static.wenjuan.pub/6448a247d0af58d925dffb12/upload_file/592-Q30-16832711030...-660990.jpg?e=1683388971&amp;token=-S3u1w3JrmFKSFNKh6j5JQkPKMGLqf-aPDDdDxY6:ZNmkHlhrpmWVYiEXJA45yprxYYE=","1683271103046.jpg")</f>
        <v>1683271103046.jpg</v>
      </c>
    </row>
    <row r="453" s="1" customFormat="1" spans="1:31">
      <c r="A453" s="2">
        <v>452</v>
      </c>
      <c r="B453" s="3" t="s">
        <v>3717</v>
      </c>
      <c r="C453" s="3" t="s">
        <v>51</v>
      </c>
      <c r="D453" s="3" t="s">
        <v>3542</v>
      </c>
      <c r="E453" s="3" t="s">
        <v>228</v>
      </c>
      <c r="F453" s="3" t="s">
        <v>3718</v>
      </c>
      <c r="G453" s="3" t="s">
        <v>3719</v>
      </c>
      <c r="H453" s="3" t="s">
        <v>56</v>
      </c>
      <c r="I453" s="3" t="s">
        <v>57</v>
      </c>
      <c r="J453" s="3" t="s">
        <v>3565</v>
      </c>
      <c r="K453" s="3" t="s">
        <v>232</v>
      </c>
      <c r="L453" s="3" t="s">
        <v>347</v>
      </c>
      <c r="M453" s="3" t="s">
        <v>122</v>
      </c>
      <c r="N453" s="3" t="s">
        <v>3720</v>
      </c>
      <c r="O453" s="3" t="s">
        <v>3542</v>
      </c>
      <c r="P453" s="3" t="s">
        <v>315</v>
      </c>
      <c r="Q453" s="3" t="s">
        <v>62</v>
      </c>
      <c r="R453" s="3" t="s">
        <v>112</v>
      </c>
      <c r="S453" s="3" t="s">
        <v>64</v>
      </c>
      <c r="T453" s="3" t="s">
        <v>65</v>
      </c>
      <c r="U453" s="3" t="s">
        <v>3721</v>
      </c>
      <c r="V453" s="3" t="s">
        <v>3722</v>
      </c>
      <c r="W453" s="3" t="s">
        <v>68</v>
      </c>
      <c r="X453" s="3" t="s">
        <v>69</v>
      </c>
      <c r="Y453" s="3" t="s">
        <v>3723</v>
      </c>
      <c r="Z453" s="3" t="s">
        <v>240</v>
      </c>
      <c r="AA453" s="3" t="s">
        <v>3547</v>
      </c>
      <c r="AB453" s="3" t="s">
        <v>3548</v>
      </c>
      <c r="AC453" s="3" t="s">
        <v>3724</v>
      </c>
      <c r="AD453" s="3" t="s">
        <v>243</v>
      </c>
      <c r="AE453" s="7" t="str">
        <f>HYPERLINK("https://static.wenjuan.pub/6448a247d0af58d925dffb12/upload_file/606-Q30-16832716312...-821429.jpg?e=1683388971&amp;token=-S3u1w3JrmFKSFNKh6j5JQkPKMGLqf-aPDDdDxY6:wPcQQ6jJjW-rnlKVihV68_rs0nc=","1683271631213.jpg")</f>
        <v>1683271631213.jpg</v>
      </c>
    </row>
    <row r="454" s="1" customFormat="1" spans="1:31">
      <c r="A454" s="2">
        <v>453</v>
      </c>
      <c r="B454" s="3" t="s">
        <v>3725</v>
      </c>
      <c r="C454" s="3" t="s">
        <v>51</v>
      </c>
      <c r="D454" s="3" t="s">
        <v>3542</v>
      </c>
      <c r="E454" s="3" t="s">
        <v>228</v>
      </c>
      <c r="F454" s="3" t="s">
        <v>3726</v>
      </c>
      <c r="G454" s="3" t="s">
        <v>3727</v>
      </c>
      <c r="H454" s="3" t="s">
        <v>56</v>
      </c>
      <c r="I454" s="3" t="s">
        <v>57</v>
      </c>
      <c r="J454" s="3" t="s">
        <v>264</v>
      </c>
      <c r="K454" s="3" t="s">
        <v>1958</v>
      </c>
      <c r="L454" s="3" t="s">
        <v>233</v>
      </c>
      <c r="M454" s="3" t="s">
        <v>81</v>
      </c>
      <c r="N454" s="3" t="s">
        <v>3728</v>
      </c>
      <c r="O454" s="3" t="s">
        <v>3542</v>
      </c>
      <c r="P454" s="3" t="s">
        <v>83</v>
      </c>
      <c r="Q454" s="3" t="s">
        <v>62</v>
      </c>
      <c r="R454" s="3" t="s">
        <v>3570</v>
      </c>
      <c r="S454" s="3" t="s">
        <v>64</v>
      </c>
      <c r="T454" s="3" t="s">
        <v>97</v>
      </c>
      <c r="U454" s="3"/>
      <c r="V454" s="3" t="s">
        <v>67</v>
      </c>
      <c r="W454" s="3" t="s">
        <v>68</v>
      </c>
      <c r="X454" s="3" t="s">
        <v>69</v>
      </c>
      <c r="Y454" s="3" t="s">
        <v>3729</v>
      </c>
      <c r="Z454" s="3" t="s">
        <v>240</v>
      </c>
      <c r="AA454" s="3" t="s">
        <v>3547</v>
      </c>
      <c r="AB454" s="3" t="s">
        <v>3548</v>
      </c>
      <c r="AC454" s="3" t="s">
        <v>3730</v>
      </c>
      <c r="AD454" s="3" t="s">
        <v>243</v>
      </c>
      <c r="AE454" s="7" t="str">
        <f>HYPERLINK("https://static.wenjuan.pub/6448a247d0af58d925dffb12/upload_file/630-Q30-image-422868.jpg?e=1683388971&amp;token=-S3u1w3JrmFKSFNKh6j5JQkPKMGLqf-aPDDdDxY6:FFTRAJBzM5FaIFzphr0nfBuMnVU=","image.jpg")</f>
        <v>image.jpg</v>
      </c>
    </row>
    <row r="455" s="1" customFormat="1" spans="1:31">
      <c r="A455" s="2">
        <v>454</v>
      </c>
      <c r="B455" s="3" t="s">
        <v>3731</v>
      </c>
      <c r="C455" s="3" t="s">
        <v>51</v>
      </c>
      <c r="D455" s="3" t="s">
        <v>2207</v>
      </c>
      <c r="E455" s="3" t="s">
        <v>228</v>
      </c>
      <c r="F455" s="3" t="s">
        <v>3732</v>
      </c>
      <c r="G455" s="3" t="s">
        <v>3733</v>
      </c>
      <c r="H455" s="3" t="s">
        <v>56</v>
      </c>
      <c r="I455" s="3" t="s">
        <v>57</v>
      </c>
      <c r="J455" s="3" t="s">
        <v>3734</v>
      </c>
      <c r="K455" s="3" t="s">
        <v>232</v>
      </c>
      <c r="L455" s="3" t="s">
        <v>347</v>
      </c>
      <c r="M455" s="3" t="s">
        <v>720</v>
      </c>
      <c r="N455" s="3" t="s">
        <v>3735</v>
      </c>
      <c r="O455" s="3" t="s">
        <v>2207</v>
      </c>
      <c r="P455" s="3" t="s">
        <v>1872</v>
      </c>
      <c r="Q455" s="3" t="s">
        <v>62</v>
      </c>
      <c r="R455" s="3" t="s">
        <v>63</v>
      </c>
      <c r="S455" s="3" t="s">
        <v>64</v>
      </c>
      <c r="T455" s="3" t="s">
        <v>97</v>
      </c>
      <c r="U455" s="3"/>
      <c r="V455" s="3" t="s">
        <v>67</v>
      </c>
      <c r="W455" s="3" t="s">
        <v>99</v>
      </c>
      <c r="X455" s="3" t="s">
        <v>69</v>
      </c>
      <c r="Y455" s="3" t="s">
        <v>3736</v>
      </c>
      <c r="Z455" s="3" t="s">
        <v>240</v>
      </c>
      <c r="AA455" s="3" t="s">
        <v>3737</v>
      </c>
      <c r="AB455" s="3" t="s">
        <v>3210</v>
      </c>
      <c r="AC455" s="3" t="s">
        <v>3738</v>
      </c>
      <c r="AD455" s="3" t="s">
        <v>243</v>
      </c>
      <c r="AE455" s="7" t="str">
        <f>HYPERLINK("https://static.wenjuan.pub/6448a247d0af58d925dffb12/upload_file/1-Q30-image-537826.jpg?e=1683388971&amp;token=-S3u1w3JrmFKSFNKh6j5JQkPKMGLqf-aPDDdDxY6:qKX0sujthEXTIzRpw0e4JKMxXgU=","image.jpg")</f>
        <v>image.jpg</v>
      </c>
    </row>
    <row r="456" s="1" customFormat="1" spans="1:31">
      <c r="A456" s="2">
        <v>455</v>
      </c>
      <c r="B456" s="3" t="s">
        <v>3739</v>
      </c>
      <c r="C456" s="3" t="s">
        <v>51</v>
      </c>
      <c r="D456" s="3" t="s">
        <v>2207</v>
      </c>
      <c r="E456" s="3" t="s">
        <v>228</v>
      </c>
      <c r="F456" s="3" t="s">
        <v>3740</v>
      </c>
      <c r="G456" s="3" t="s">
        <v>3741</v>
      </c>
      <c r="H456" s="3" t="s">
        <v>56</v>
      </c>
      <c r="I456" s="3" t="s">
        <v>132</v>
      </c>
      <c r="J456" s="3" t="s">
        <v>540</v>
      </c>
      <c r="K456" s="3" t="s">
        <v>232</v>
      </c>
      <c r="L456" s="3" t="s">
        <v>233</v>
      </c>
      <c r="M456" s="3" t="s">
        <v>81</v>
      </c>
      <c r="N456" s="3" t="s">
        <v>3742</v>
      </c>
      <c r="O456" s="3" t="s">
        <v>2207</v>
      </c>
      <c r="P456" s="3" t="s">
        <v>475</v>
      </c>
      <c r="Q456" s="3" t="s">
        <v>62</v>
      </c>
      <c r="R456" s="3" t="s">
        <v>655</v>
      </c>
      <c r="S456" s="3" t="s">
        <v>64</v>
      </c>
      <c r="T456" s="3" t="s">
        <v>65</v>
      </c>
      <c r="U456" s="3" t="s">
        <v>3743</v>
      </c>
      <c r="V456" s="3" t="s">
        <v>67</v>
      </c>
      <c r="W456" s="3" t="s">
        <v>99</v>
      </c>
      <c r="X456" s="3" t="s">
        <v>69</v>
      </c>
      <c r="Y456" s="3" t="s">
        <v>3744</v>
      </c>
      <c r="Z456" s="3" t="s">
        <v>240</v>
      </c>
      <c r="AA456" s="3" t="s">
        <v>3737</v>
      </c>
      <c r="AB456" s="3" t="s">
        <v>3210</v>
      </c>
      <c r="AC456" s="3" t="s">
        <v>3745</v>
      </c>
      <c r="AD456" s="3" t="s">
        <v>243</v>
      </c>
      <c r="AE456" s="7" t="str">
        <f>HYPERLINK("https://static.wenjuan.pub/6448a247d0af58d925dffb12/upload_file/16-Q30-16832482513...-597802.jpg?e=1683388971&amp;token=-S3u1w3JrmFKSFNKh6j5JQkPKMGLqf-aPDDdDxY6:dEka1NR3sH34yhlN4YqrTV7gty4=","1683248251364.jpg")</f>
        <v>1683248251364.jpg</v>
      </c>
    </row>
    <row r="457" s="1" customFormat="1" spans="1:31">
      <c r="A457" s="2">
        <v>456</v>
      </c>
      <c r="B457" s="3" t="s">
        <v>3746</v>
      </c>
      <c r="C457" s="3" t="s">
        <v>51</v>
      </c>
      <c r="D457" s="3" t="s">
        <v>2207</v>
      </c>
      <c r="E457" s="3" t="s">
        <v>228</v>
      </c>
      <c r="F457" s="3" t="s">
        <v>3747</v>
      </c>
      <c r="G457" s="3" t="s">
        <v>3748</v>
      </c>
      <c r="H457" s="3" t="s">
        <v>78</v>
      </c>
      <c r="I457" s="3" t="s">
        <v>57</v>
      </c>
      <c r="J457" s="3" t="s">
        <v>3749</v>
      </c>
      <c r="K457" s="3" t="s">
        <v>232</v>
      </c>
      <c r="L457" s="3" t="s">
        <v>347</v>
      </c>
      <c r="M457" s="3" t="s">
        <v>3750</v>
      </c>
      <c r="N457" s="3" t="s">
        <v>3750</v>
      </c>
      <c r="O457" s="3" t="s">
        <v>2207</v>
      </c>
      <c r="P457" s="3" t="s">
        <v>315</v>
      </c>
      <c r="Q457" s="3" t="s">
        <v>62</v>
      </c>
      <c r="R457" s="3" t="s">
        <v>63</v>
      </c>
      <c r="S457" s="3" t="s">
        <v>64</v>
      </c>
      <c r="T457" s="3" t="s">
        <v>65</v>
      </c>
      <c r="U457" s="3" t="s">
        <v>3751</v>
      </c>
      <c r="V457" s="3" t="s">
        <v>240</v>
      </c>
      <c r="W457" s="3" t="s">
        <v>99</v>
      </c>
      <c r="X457" s="3" t="s">
        <v>69</v>
      </c>
      <c r="Y457" s="3" t="s">
        <v>3752</v>
      </c>
      <c r="Z457" s="3" t="s">
        <v>240</v>
      </c>
      <c r="AA457" s="3" t="s">
        <v>3737</v>
      </c>
      <c r="AB457" s="3" t="s">
        <v>3210</v>
      </c>
      <c r="AC457" s="3" t="s">
        <v>3753</v>
      </c>
      <c r="AD457" s="3" t="s">
        <v>243</v>
      </c>
      <c r="AE457" s="7" t="str">
        <f>HYPERLINK("https://static.wenjuan.pub/6448a247d0af58d925dffb12/upload_file/54-Q30-16832491197...-764827.jpg?e=1683388971&amp;token=-S3u1w3JrmFKSFNKh6j5JQkPKMGLqf-aPDDdDxY6:-IjsghVnUFpGzABEMazSM-SLeq4=","1683249119724.jpg")</f>
        <v>1683249119724.jpg</v>
      </c>
    </row>
    <row r="458" s="1" customFormat="1" spans="1:31">
      <c r="A458" s="2">
        <v>457</v>
      </c>
      <c r="B458" s="3" t="s">
        <v>3754</v>
      </c>
      <c r="C458" s="3" t="s">
        <v>51</v>
      </c>
      <c r="D458" s="3" t="s">
        <v>2207</v>
      </c>
      <c r="E458" s="3" t="s">
        <v>228</v>
      </c>
      <c r="F458" s="3" t="s">
        <v>3755</v>
      </c>
      <c r="G458" s="3" t="s">
        <v>3756</v>
      </c>
      <c r="H458" s="3" t="s">
        <v>56</v>
      </c>
      <c r="I458" s="3" t="s">
        <v>57</v>
      </c>
      <c r="J458" s="3" t="s">
        <v>16</v>
      </c>
      <c r="K458" s="3" t="s">
        <v>232</v>
      </c>
      <c r="L458" s="3" t="s">
        <v>3553</v>
      </c>
      <c r="M458" s="3" t="s">
        <v>81</v>
      </c>
      <c r="N458" s="3" t="s">
        <v>3757</v>
      </c>
      <c r="O458" s="3" t="s">
        <v>2207</v>
      </c>
      <c r="P458" s="3" t="s">
        <v>3758</v>
      </c>
      <c r="Q458" s="3" t="s">
        <v>62</v>
      </c>
      <c r="R458" s="3" t="s">
        <v>63</v>
      </c>
      <c r="S458" s="3" t="s">
        <v>64</v>
      </c>
      <c r="T458" s="3" t="s">
        <v>97</v>
      </c>
      <c r="U458" s="3"/>
      <c r="V458" s="3" t="s">
        <v>67</v>
      </c>
      <c r="W458" s="3" t="s">
        <v>68</v>
      </c>
      <c r="X458" s="3" t="s">
        <v>69</v>
      </c>
      <c r="Y458" s="3" t="s">
        <v>3759</v>
      </c>
      <c r="Z458" s="3" t="s">
        <v>240</v>
      </c>
      <c r="AA458" s="3" t="s">
        <v>3737</v>
      </c>
      <c r="AB458" s="3" t="s">
        <v>3210</v>
      </c>
      <c r="AC458" s="3" t="s">
        <v>3760</v>
      </c>
      <c r="AD458" s="3" t="s">
        <v>243</v>
      </c>
      <c r="AE458" s="7" t="str">
        <f>HYPERLINK("https://static.wenjuan.pub/6448a247d0af58d925dffb12/upload_file/48-Q30-16832491007...-262233.jpg?e=1683388971&amp;token=-S3u1w3JrmFKSFNKh6j5JQkPKMGLqf-aPDDdDxY6:Cw1vRygLa_fIuG08BSlKPlMqR2c=","1683249100788.jpg")</f>
        <v>1683249100788.jpg</v>
      </c>
    </row>
    <row r="459" s="1" customFormat="1" spans="1:31">
      <c r="A459" s="2">
        <v>458</v>
      </c>
      <c r="B459" s="3" t="s">
        <v>3761</v>
      </c>
      <c r="C459" s="3" t="s">
        <v>51</v>
      </c>
      <c r="D459" s="3" t="s">
        <v>2207</v>
      </c>
      <c r="E459" s="3" t="s">
        <v>228</v>
      </c>
      <c r="F459" s="3" t="s">
        <v>3762</v>
      </c>
      <c r="G459" s="3" t="s">
        <v>3763</v>
      </c>
      <c r="H459" s="3" t="s">
        <v>56</v>
      </c>
      <c r="I459" s="3" t="s">
        <v>57</v>
      </c>
      <c r="J459" s="3" t="s">
        <v>264</v>
      </c>
      <c r="K459" s="3" t="s">
        <v>232</v>
      </c>
      <c r="L459" s="3" t="s">
        <v>233</v>
      </c>
      <c r="M459" s="3" t="s">
        <v>122</v>
      </c>
      <c r="N459" s="3" t="s">
        <v>3764</v>
      </c>
      <c r="O459" s="3" t="s">
        <v>2207</v>
      </c>
      <c r="P459" s="3" t="s">
        <v>282</v>
      </c>
      <c r="Q459" s="3" t="s">
        <v>62</v>
      </c>
      <c r="R459" s="3" t="s">
        <v>57</v>
      </c>
      <c r="S459" s="3" t="s">
        <v>64</v>
      </c>
      <c r="T459" s="3" t="s">
        <v>97</v>
      </c>
      <c r="U459" s="3"/>
      <c r="V459" s="3" t="s">
        <v>67</v>
      </c>
      <c r="W459" s="3" t="s">
        <v>68</v>
      </c>
      <c r="X459" s="3" t="s">
        <v>69</v>
      </c>
      <c r="Y459" s="3" t="s">
        <v>3765</v>
      </c>
      <c r="Z459" s="3" t="s">
        <v>240</v>
      </c>
      <c r="AA459" s="3" t="s">
        <v>3737</v>
      </c>
      <c r="AB459" s="3" t="s">
        <v>3210</v>
      </c>
      <c r="AC459" s="3" t="s">
        <v>3766</v>
      </c>
      <c r="AD459" s="3" t="s">
        <v>243</v>
      </c>
      <c r="AE459" s="7" t="str">
        <f>HYPERLINK("https://static.wenjuan.pub/6448a247d0af58d925dffb12/upload_file/149-Q30-16832527353...-815854.jpg?e=1683388971&amp;token=-S3u1w3JrmFKSFNKh6j5JQkPKMGLqf-aPDDdDxY6:QY3VvhXOvZYXqa3zbJgAp3jWljI=","1683252735343.jpg")</f>
        <v>1683252735343.jpg</v>
      </c>
    </row>
    <row r="460" s="1" customFormat="1" spans="1:31">
      <c r="A460" s="2">
        <v>459</v>
      </c>
      <c r="B460" s="3" t="s">
        <v>3767</v>
      </c>
      <c r="C460" s="3" t="s">
        <v>51</v>
      </c>
      <c r="D460" s="3" t="s">
        <v>2207</v>
      </c>
      <c r="E460" s="3" t="s">
        <v>228</v>
      </c>
      <c r="F460" s="3" t="s">
        <v>3768</v>
      </c>
      <c r="G460" s="3" t="s">
        <v>3769</v>
      </c>
      <c r="H460" s="3" t="s">
        <v>56</v>
      </c>
      <c r="I460" s="3" t="s">
        <v>57</v>
      </c>
      <c r="J460" s="3" t="s">
        <v>264</v>
      </c>
      <c r="K460" s="3" t="s">
        <v>1787</v>
      </c>
      <c r="L460" s="3" t="s">
        <v>347</v>
      </c>
      <c r="M460" s="3" t="s">
        <v>81</v>
      </c>
      <c r="N460" s="3" t="s">
        <v>3770</v>
      </c>
      <c r="O460" s="3" t="s">
        <v>2207</v>
      </c>
      <c r="P460" s="3" t="s">
        <v>315</v>
      </c>
      <c r="Q460" s="3" t="s">
        <v>62</v>
      </c>
      <c r="R460" s="3" t="s">
        <v>63</v>
      </c>
      <c r="S460" s="3" t="s">
        <v>64</v>
      </c>
      <c r="T460" s="3" t="s">
        <v>97</v>
      </c>
      <c r="U460" s="3"/>
      <c r="V460" s="3" t="s">
        <v>305</v>
      </c>
      <c r="W460" s="3" t="s">
        <v>68</v>
      </c>
      <c r="X460" s="3" t="s">
        <v>69</v>
      </c>
      <c r="Y460" s="3" t="s">
        <v>3771</v>
      </c>
      <c r="Z460" s="3" t="s">
        <v>240</v>
      </c>
      <c r="AA460" s="3" t="s">
        <v>3737</v>
      </c>
      <c r="AB460" s="3" t="s">
        <v>3210</v>
      </c>
      <c r="AC460" s="3" t="s">
        <v>3772</v>
      </c>
      <c r="AD460" s="3" t="s">
        <v>243</v>
      </c>
      <c r="AE460" s="7" t="str">
        <f>HYPERLINK("https://static.wenjuan.pub/6448a247d0af58d925dffb12/upload_file/73-Q30-16832502902...-116148.jpg?e=1683388971&amp;token=-S3u1w3JrmFKSFNKh6j5JQkPKMGLqf-aPDDdDxY6:fKykpLhCTbAiq16-FCZbN4-octs=","1683250290204.jpg")</f>
        <v>1683250290204.jpg</v>
      </c>
    </row>
    <row r="461" s="1" customFormat="1" spans="1:31">
      <c r="A461" s="2">
        <v>460</v>
      </c>
      <c r="B461" s="3" t="s">
        <v>3773</v>
      </c>
      <c r="C461" s="3" t="s">
        <v>51</v>
      </c>
      <c r="D461" s="3" t="s">
        <v>2207</v>
      </c>
      <c r="E461" s="3" t="s">
        <v>228</v>
      </c>
      <c r="F461" s="3" t="s">
        <v>3774</v>
      </c>
      <c r="G461" s="3" t="s">
        <v>3775</v>
      </c>
      <c r="H461" s="3" t="s">
        <v>146</v>
      </c>
      <c r="I461" s="3" t="s">
        <v>57</v>
      </c>
      <c r="J461" s="3" t="s">
        <v>3776</v>
      </c>
      <c r="K461" s="3" t="s">
        <v>3150</v>
      </c>
      <c r="L461" s="3" t="s">
        <v>347</v>
      </c>
      <c r="M461" s="3" t="s">
        <v>81</v>
      </c>
      <c r="N461" s="3" t="s">
        <v>3777</v>
      </c>
      <c r="O461" s="3" t="s">
        <v>2207</v>
      </c>
      <c r="P461" s="3" t="s">
        <v>883</v>
      </c>
      <c r="Q461" s="3" t="s">
        <v>62</v>
      </c>
      <c r="R461" s="3" t="s">
        <v>558</v>
      </c>
      <c r="S461" s="3" t="s">
        <v>64</v>
      </c>
      <c r="T461" s="3" t="s">
        <v>3778</v>
      </c>
      <c r="U461" s="3"/>
      <c r="V461" s="3" t="s">
        <v>305</v>
      </c>
      <c r="W461" s="3" t="s">
        <v>68</v>
      </c>
      <c r="X461" s="3" t="s">
        <v>69</v>
      </c>
      <c r="Y461" s="3" t="s">
        <v>3779</v>
      </c>
      <c r="Z461" s="3" t="s">
        <v>240</v>
      </c>
      <c r="AA461" s="3" t="s">
        <v>3737</v>
      </c>
      <c r="AB461" s="3" t="s">
        <v>3210</v>
      </c>
      <c r="AC461" s="3" t="s">
        <v>3780</v>
      </c>
      <c r="AD461" s="3" t="s">
        <v>243</v>
      </c>
      <c r="AE461" s="7" t="str">
        <f>HYPERLINK("https://static.wenjuan.pub/6448a247d0af58d925dffb12/upload_file/70-Q30-image-310041.jpg?e=1683388971&amp;token=-S3u1w3JrmFKSFNKh6j5JQkPKMGLqf-aPDDdDxY6:X7G9ECDmjT9bGm_wUAz11iGLHaU=","image.jpg")</f>
        <v>image.jpg</v>
      </c>
    </row>
    <row r="462" s="1" customFormat="1" spans="1:31">
      <c r="A462" s="2">
        <v>461</v>
      </c>
      <c r="B462" s="3" t="s">
        <v>3781</v>
      </c>
      <c r="C462" s="3" t="s">
        <v>51</v>
      </c>
      <c r="D462" s="3" t="s">
        <v>2207</v>
      </c>
      <c r="E462" s="3" t="s">
        <v>228</v>
      </c>
      <c r="F462" s="3" t="s">
        <v>3782</v>
      </c>
      <c r="G462" s="3" t="s">
        <v>3783</v>
      </c>
      <c r="H462" s="3" t="s">
        <v>56</v>
      </c>
      <c r="I462" s="3" t="s">
        <v>57</v>
      </c>
      <c r="J462" s="3" t="s">
        <v>16</v>
      </c>
      <c r="K462" s="3" t="s">
        <v>220</v>
      </c>
      <c r="L462" s="3" t="s">
        <v>233</v>
      </c>
      <c r="M462" s="3" t="s">
        <v>122</v>
      </c>
      <c r="N462" s="3" t="s">
        <v>3784</v>
      </c>
      <c r="O462" s="3" t="s">
        <v>2207</v>
      </c>
      <c r="P462" s="3" t="s">
        <v>315</v>
      </c>
      <c r="Q462" s="3" t="s">
        <v>62</v>
      </c>
      <c r="R462" s="3" t="s">
        <v>63</v>
      </c>
      <c r="S462" s="3" t="s">
        <v>64</v>
      </c>
      <c r="T462" s="3" t="s">
        <v>97</v>
      </c>
      <c r="U462" s="3"/>
      <c r="V462" s="3" t="s">
        <v>67</v>
      </c>
      <c r="W462" s="3" t="s">
        <v>339</v>
      </c>
      <c r="X462" s="3" t="s">
        <v>69</v>
      </c>
      <c r="Y462" s="3" t="s">
        <v>3785</v>
      </c>
      <c r="Z462" s="3" t="s">
        <v>240</v>
      </c>
      <c r="AA462" s="3" t="s">
        <v>3737</v>
      </c>
      <c r="AB462" s="3" t="s">
        <v>3210</v>
      </c>
      <c r="AC462" s="3" t="s">
        <v>3786</v>
      </c>
      <c r="AD462" s="3" t="s">
        <v>243</v>
      </c>
      <c r="AE462" s="7" t="str">
        <f>HYPERLINK("https://static.wenjuan.pub/6448a247d0af58d925dffb12/upload_file/74-Q30-IMG_2023050...-638494.jpg?e=1683388971&amp;token=-S3u1w3JrmFKSFNKh6j5JQkPKMGLqf-aPDDdDxY6:hCqAVbvvbBcGLfmihP-nC7h8STA=","IMG_20230505_093111.jpg")</f>
        <v>IMG_20230505_093111.jpg</v>
      </c>
    </row>
    <row r="463" s="1" customFormat="1" spans="1:31">
      <c r="A463" s="2">
        <v>462</v>
      </c>
      <c r="B463" s="3" t="s">
        <v>3787</v>
      </c>
      <c r="C463" s="3" t="s">
        <v>51</v>
      </c>
      <c r="D463" s="3" t="s">
        <v>2207</v>
      </c>
      <c r="E463" s="3" t="s">
        <v>228</v>
      </c>
      <c r="F463" s="3" t="s">
        <v>3788</v>
      </c>
      <c r="G463" s="3" t="s">
        <v>3789</v>
      </c>
      <c r="H463" s="3" t="s">
        <v>56</v>
      </c>
      <c r="I463" s="3" t="s">
        <v>57</v>
      </c>
      <c r="J463" s="3" t="s">
        <v>264</v>
      </c>
      <c r="K463" s="3" t="s">
        <v>220</v>
      </c>
      <c r="L463" s="3" t="s">
        <v>347</v>
      </c>
      <c r="M463" s="3" t="s">
        <v>81</v>
      </c>
      <c r="N463" s="3" t="s">
        <v>3790</v>
      </c>
      <c r="O463" s="3" t="s">
        <v>2207</v>
      </c>
      <c r="P463" s="3" t="s">
        <v>2579</v>
      </c>
      <c r="Q463" s="3" t="s">
        <v>62</v>
      </c>
      <c r="R463" s="3" t="s">
        <v>57</v>
      </c>
      <c r="S463" s="3" t="s">
        <v>64</v>
      </c>
      <c r="T463" s="3" t="s">
        <v>97</v>
      </c>
      <c r="U463" s="3"/>
      <c r="V463" s="3" t="s">
        <v>3598</v>
      </c>
      <c r="W463" s="3" t="s">
        <v>339</v>
      </c>
      <c r="X463" s="3" t="s">
        <v>69</v>
      </c>
      <c r="Y463" s="3" t="s">
        <v>3791</v>
      </c>
      <c r="Z463" s="3" t="s">
        <v>240</v>
      </c>
      <c r="AA463" s="3" t="s">
        <v>3737</v>
      </c>
      <c r="AB463" s="3" t="s">
        <v>3210</v>
      </c>
      <c r="AC463" s="3" t="s">
        <v>3792</v>
      </c>
      <c r="AD463" s="3" t="s">
        <v>243</v>
      </c>
      <c r="AE463" s="7" t="str">
        <f>HYPERLINK("https://static.wenjuan.pub/6448a247d0af58d925dffb12/upload_file/156-Q30-16832530616...-632706.jpg?e=1683388971&amp;token=-S3u1w3JrmFKSFNKh6j5JQkPKMGLqf-aPDDdDxY6:B1c7fMtVwFxdIIkRGbfOha17NvY=","1683253061638.jpg")</f>
        <v>1683253061638.jpg</v>
      </c>
    </row>
    <row r="464" s="1" customFormat="1" spans="1:31">
      <c r="A464" s="2">
        <v>463</v>
      </c>
      <c r="B464" s="3" t="s">
        <v>3793</v>
      </c>
      <c r="C464" s="3" t="s">
        <v>51</v>
      </c>
      <c r="D464" s="3" t="s">
        <v>2207</v>
      </c>
      <c r="E464" s="3" t="s">
        <v>228</v>
      </c>
      <c r="F464" s="3" t="s">
        <v>3794</v>
      </c>
      <c r="G464" s="3" t="s">
        <v>3795</v>
      </c>
      <c r="H464" s="3" t="s">
        <v>56</v>
      </c>
      <c r="I464" s="3" t="s">
        <v>57</v>
      </c>
      <c r="J464" s="3" t="s">
        <v>2041</v>
      </c>
      <c r="K464" s="3" t="s">
        <v>1787</v>
      </c>
      <c r="L464" s="3" t="s">
        <v>347</v>
      </c>
      <c r="M464" s="3" t="s">
        <v>3796</v>
      </c>
      <c r="N464" s="3" t="s">
        <v>3797</v>
      </c>
      <c r="O464" s="3" t="s">
        <v>2207</v>
      </c>
      <c r="P464" s="3" t="s">
        <v>3538</v>
      </c>
      <c r="Q464" s="3" t="s">
        <v>62</v>
      </c>
      <c r="R464" s="3" t="s">
        <v>57</v>
      </c>
      <c r="S464" s="3" t="s">
        <v>64</v>
      </c>
      <c r="T464" s="3" t="s">
        <v>65</v>
      </c>
      <c r="U464" s="3" t="s">
        <v>3798</v>
      </c>
      <c r="V464" s="3" t="s">
        <v>210</v>
      </c>
      <c r="W464" s="3" t="s">
        <v>68</v>
      </c>
      <c r="X464" s="3" t="s">
        <v>69</v>
      </c>
      <c r="Y464" s="3" t="s">
        <v>3795</v>
      </c>
      <c r="Z464" s="3" t="s">
        <v>240</v>
      </c>
      <c r="AA464" s="3" t="s">
        <v>3737</v>
      </c>
      <c r="AB464" s="3" t="s">
        <v>3210</v>
      </c>
      <c r="AC464" s="3" t="s">
        <v>3799</v>
      </c>
      <c r="AD464" s="3" t="s">
        <v>243</v>
      </c>
      <c r="AE464" s="7" t="str">
        <f>HYPERLINK("https://static.wenjuan.pub/6448a247d0af58d925dffb12/upload_file/154-Q30-16832530003...-821742.jpg?e=1683388971&amp;token=-S3u1w3JrmFKSFNKh6j5JQkPKMGLqf-aPDDdDxY6:208uhuJOQ5JTocKrBafAJI-rCfw=","1683253000323.jpg")</f>
        <v>1683253000323.jpg</v>
      </c>
    </row>
    <row r="465" s="1" customFormat="1" spans="1:31">
      <c r="A465" s="2">
        <v>464</v>
      </c>
      <c r="B465" s="3" t="s">
        <v>3800</v>
      </c>
      <c r="C465" s="3" t="s">
        <v>51</v>
      </c>
      <c r="D465" s="3" t="s">
        <v>2207</v>
      </c>
      <c r="E465" s="3" t="s">
        <v>228</v>
      </c>
      <c r="F465" s="3" t="s">
        <v>3801</v>
      </c>
      <c r="G465" s="3" t="s">
        <v>3802</v>
      </c>
      <c r="H465" s="3" t="s">
        <v>78</v>
      </c>
      <c r="I465" s="3" t="s">
        <v>57</v>
      </c>
      <c r="J465" s="3" t="s">
        <v>1418</v>
      </c>
      <c r="K465" s="3" t="s">
        <v>232</v>
      </c>
      <c r="L465" s="3" t="s">
        <v>347</v>
      </c>
      <c r="M465" s="3" t="s">
        <v>1620</v>
      </c>
      <c r="N465" s="3" t="s">
        <v>3803</v>
      </c>
      <c r="O465" s="3" t="s">
        <v>2207</v>
      </c>
      <c r="P465" s="3" t="s">
        <v>195</v>
      </c>
      <c r="Q465" s="3" t="s">
        <v>62</v>
      </c>
      <c r="R465" s="3" t="s">
        <v>63</v>
      </c>
      <c r="S465" s="3" t="s">
        <v>64</v>
      </c>
      <c r="T465" s="3" t="s">
        <v>65</v>
      </c>
      <c r="U465" s="3" t="s">
        <v>3804</v>
      </c>
      <c r="V465" s="3" t="s">
        <v>240</v>
      </c>
      <c r="W465" s="3" t="s">
        <v>68</v>
      </c>
      <c r="X465" s="3" t="s">
        <v>69</v>
      </c>
      <c r="Y465" s="3" t="s">
        <v>3805</v>
      </c>
      <c r="Z465" s="3" t="s">
        <v>240</v>
      </c>
      <c r="AA465" s="3" t="s">
        <v>3737</v>
      </c>
      <c r="AB465" s="3" t="s">
        <v>3210</v>
      </c>
      <c r="AC465" s="3" t="s">
        <v>3806</v>
      </c>
      <c r="AD465" s="3" t="s">
        <v>243</v>
      </c>
      <c r="AE465" s="7" t="str">
        <f>HYPERLINK("https://static.wenjuan.pub/6448a247d0af58d925dffb12/upload_file/187-Q30-IMG_2023050...-812965.jpg?e=1683388971&amp;token=-S3u1w3JrmFKSFNKh6j5JQkPKMGLqf-aPDDdDxY6:lOGiMeFqL3HOEyfDe1-IjcWBdxU=","IMG_20230505_104221.jpg")</f>
        <v>IMG_20230505_104221.jpg</v>
      </c>
    </row>
    <row r="466" s="1" customFormat="1" spans="1:31">
      <c r="A466" s="2">
        <v>465</v>
      </c>
      <c r="B466" s="3" t="s">
        <v>3807</v>
      </c>
      <c r="C466" s="3" t="s">
        <v>51</v>
      </c>
      <c r="D466" s="3" t="s">
        <v>2207</v>
      </c>
      <c r="E466" s="3" t="s">
        <v>228</v>
      </c>
      <c r="F466" s="3" t="s">
        <v>3808</v>
      </c>
      <c r="G466" s="3" t="s">
        <v>3809</v>
      </c>
      <c r="H466" s="3" t="s">
        <v>56</v>
      </c>
      <c r="I466" s="3" t="s">
        <v>57</v>
      </c>
      <c r="J466" s="3" t="s">
        <v>264</v>
      </c>
      <c r="K466" s="3" t="s">
        <v>1787</v>
      </c>
      <c r="L466" s="3" t="s">
        <v>347</v>
      </c>
      <c r="M466" s="3" t="s">
        <v>122</v>
      </c>
      <c r="N466" s="3" t="s">
        <v>3810</v>
      </c>
      <c r="O466" s="3" t="s">
        <v>2207</v>
      </c>
      <c r="P466" s="3" t="s">
        <v>1764</v>
      </c>
      <c r="Q466" s="3" t="s">
        <v>62</v>
      </c>
      <c r="R466" s="3" t="s">
        <v>112</v>
      </c>
      <c r="S466" s="3" t="s">
        <v>64</v>
      </c>
      <c r="T466" s="3" t="s">
        <v>97</v>
      </c>
      <c r="U466" s="3"/>
      <c r="V466" s="3" t="s">
        <v>67</v>
      </c>
      <c r="W466" s="3" t="s">
        <v>68</v>
      </c>
      <c r="X466" s="3" t="s">
        <v>69</v>
      </c>
      <c r="Y466" s="3" t="s">
        <v>3811</v>
      </c>
      <c r="Z466" s="3" t="s">
        <v>240</v>
      </c>
      <c r="AA466" s="3" t="s">
        <v>3737</v>
      </c>
      <c r="AB466" s="3" t="s">
        <v>3210</v>
      </c>
      <c r="AC466" s="3" t="s">
        <v>3812</v>
      </c>
      <c r="AD466" s="3" t="s">
        <v>243</v>
      </c>
      <c r="AE466" s="7" t="str">
        <f>HYPERLINK("https://static.wenjuan.pub/6448a247d0af58d925dffb12/upload_file/185-Q30-16832544639...-838704.jpg?e=1683388971&amp;token=-S3u1w3JrmFKSFNKh6j5JQkPKMGLqf-aPDDdDxY6:YdZa4wEZmqff99zYhdyg4XcjGg4=","1683254463932.jpg")</f>
        <v>1683254463932.jpg</v>
      </c>
    </row>
    <row r="467" s="1" customFormat="1" spans="1:31">
      <c r="A467" s="2">
        <v>466</v>
      </c>
      <c r="B467" s="3" t="s">
        <v>3813</v>
      </c>
      <c r="C467" s="3" t="s">
        <v>51</v>
      </c>
      <c r="D467" s="3" t="s">
        <v>2207</v>
      </c>
      <c r="E467" s="3" t="s">
        <v>228</v>
      </c>
      <c r="F467" s="3" t="s">
        <v>3814</v>
      </c>
      <c r="G467" s="3" t="s">
        <v>3815</v>
      </c>
      <c r="H467" s="3" t="s">
        <v>78</v>
      </c>
      <c r="I467" s="3" t="s">
        <v>57</v>
      </c>
      <c r="J467" s="3" t="s">
        <v>3816</v>
      </c>
      <c r="K467" s="3" t="s">
        <v>94</v>
      </c>
      <c r="L467" s="3" t="s">
        <v>3817</v>
      </c>
      <c r="M467" s="3" t="s">
        <v>122</v>
      </c>
      <c r="N467" s="3" t="s">
        <v>3818</v>
      </c>
      <c r="O467" s="3" t="s">
        <v>2207</v>
      </c>
      <c r="P467" s="3" t="s">
        <v>3819</v>
      </c>
      <c r="Q467" s="3" t="s">
        <v>62</v>
      </c>
      <c r="R467" s="3" t="s">
        <v>3820</v>
      </c>
      <c r="S467" s="3" t="s">
        <v>64</v>
      </c>
      <c r="T467" s="3" t="s">
        <v>97</v>
      </c>
      <c r="U467" s="3"/>
      <c r="V467" s="3" t="s">
        <v>3722</v>
      </c>
      <c r="W467" s="3" t="s">
        <v>68</v>
      </c>
      <c r="X467" s="3" t="s">
        <v>3821</v>
      </c>
      <c r="Y467" s="3" t="s">
        <v>3815</v>
      </c>
      <c r="Z467" s="3" t="s">
        <v>240</v>
      </c>
      <c r="AA467" s="3" t="s">
        <v>3737</v>
      </c>
      <c r="AB467" s="3" t="s">
        <v>3210</v>
      </c>
      <c r="AC467" s="3" t="s">
        <v>3822</v>
      </c>
      <c r="AD467" s="3" t="s">
        <v>243</v>
      </c>
      <c r="AE467" s="7" t="str">
        <f>HYPERLINK("https://static.wenjuan.pub/6448a247d0af58d925dffb12/upload_file/216-Q30-image-235301.jpg?e=1683388971&amp;token=-S3u1w3JrmFKSFNKh6j5JQkPKMGLqf-aPDDdDxY6:GsAk1rx9P61hrIhniWVqq2uVdi0=","image.jpg")</f>
        <v>image.jpg</v>
      </c>
    </row>
    <row r="468" s="1" customFormat="1" spans="1:31">
      <c r="A468" s="2">
        <v>467</v>
      </c>
      <c r="B468" s="3" t="s">
        <v>3823</v>
      </c>
      <c r="C468" s="3" t="s">
        <v>51</v>
      </c>
      <c r="D468" s="3" t="s">
        <v>2207</v>
      </c>
      <c r="E468" s="3" t="s">
        <v>228</v>
      </c>
      <c r="F468" s="3" t="s">
        <v>3824</v>
      </c>
      <c r="G468" s="3" t="s">
        <v>3825</v>
      </c>
      <c r="H468" s="3" t="s">
        <v>56</v>
      </c>
      <c r="I468" s="3" t="s">
        <v>57</v>
      </c>
      <c r="J468" s="3" t="s">
        <v>231</v>
      </c>
      <c r="K468" s="3" t="s">
        <v>232</v>
      </c>
      <c r="L468" s="3" t="s">
        <v>347</v>
      </c>
      <c r="M468" s="3" t="s">
        <v>302</v>
      </c>
      <c r="N468" s="3" t="s">
        <v>3826</v>
      </c>
      <c r="O468" s="3" t="s">
        <v>2207</v>
      </c>
      <c r="P468" s="3" t="s">
        <v>3241</v>
      </c>
      <c r="Q468" s="3" t="s">
        <v>62</v>
      </c>
      <c r="R468" s="3" t="s">
        <v>1194</v>
      </c>
      <c r="S468" s="3" t="s">
        <v>64</v>
      </c>
      <c r="T468" s="3" t="s">
        <v>97</v>
      </c>
      <c r="U468" s="3"/>
      <c r="V468" s="3" t="s">
        <v>67</v>
      </c>
      <c r="W468" s="3" t="s">
        <v>68</v>
      </c>
      <c r="X468" s="3" t="s">
        <v>69</v>
      </c>
      <c r="Y468" s="3" t="s">
        <v>3827</v>
      </c>
      <c r="Z468" s="3" t="s">
        <v>240</v>
      </c>
      <c r="AA468" s="3" t="s">
        <v>3737</v>
      </c>
      <c r="AB468" s="3" t="s">
        <v>3210</v>
      </c>
      <c r="AC468" s="3" t="s">
        <v>3828</v>
      </c>
      <c r="AD468" s="3" t="s">
        <v>243</v>
      </c>
      <c r="AE468" s="7" t="str">
        <f>HYPERLINK("https://static.wenjuan.pub/6448a247d0af58d925dffb12/upload_file/235-Q30-16832557178...-703337.jpg?e=1683388971&amp;token=-S3u1w3JrmFKSFNKh6j5JQkPKMGLqf-aPDDdDxY6:2ccv-aBlRhD6HhYn9nh1q75BzyY=","1683255717839.jpg")</f>
        <v>1683255717839.jpg</v>
      </c>
    </row>
    <row r="469" s="1" customFormat="1" spans="1:31">
      <c r="A469" s="2">
        <v>468</v>
      </c>
      <c r="B469" s="3" t="s">
        <v>3829</v>
      </c>
      <c r="C469" s="3" t="s">
        <v>51</v>
      </c>
      <c r="D469" s="3" t="s">
        <v>2207</v>
      </c>
      <c r="E469" s="3" t="s">
        <v>228</v>
      </c>
      <c r="F469" s="3" t="s">
        <v>3830</v>
      </c>
      <c r="G469" s="3" t="s">
        <v>3831</v>
      </c>
      <c r="H469" s="3" t="s">
        <v>56</v>
      </c>
      <c r="I469" s="3" t="s">
        <v>57</v>
      </c>
      <c r="J469" s="3" t="s">
        <v>16</v>
      </c>
      <c r="K469" s="3" t="s">
        <v>1787</v>
      </c>
      <c r="L469" s="3" t="s">
        <v>233</v>
      </c>
      <c r="M469" s="3" t="s">
        <v>81</v>
      </c>
      <c r="N469" s="3" t="s">
        <v>3832</v>
      </c>
      <c r="O469" s="3" t="s">
        <v>2207</v>
      </c>
      <c r="P469" s="3" t="s">
        <v>292</v>
      </c>
      <c r="Q469" s="3" t="s">
        <v>62</v>
      </c>
      <c r="R469" s="3" t="s">
        <v>558</v>
      </c>
      <c r="S469" s="3" t="s">
        <v>64</v>
      </c>
      <c r="T469" s="3" t="s">
        <v>97</v>
      </c>
      <c r="U469" s="3"/>
      <c r="V469" s="3" t="s">
        <v>67</v>
      </c>
      <c r="W469" s="3" t="s">
        <v>68</v>
      </c>
      <c r="X469" s="3" t="s">
        <v>69</v>
      </c>
      <c r="Y469" s="3" t="s">
        <v>3833</v>
      </c>
      <c r="Z469" s="3" t="s">
        <v>240</v>
      </c>
      <c r="AA469" s="3" t="s">
        <v>3737</v>
      </c>
      <c r="AB469" s="3" t="s">
        <v>3210</v>
      </c>
      <c r="AC469" s="3" t="s">
        <v>3834</v>
      </c>
      <c r="AD469" s="3" t="s">
        <v>243</v>
      </c>
      <c r="AE469" s="7" t="str">
        <f>HYPERLINK("https://static.wenjuan.pub/6448a247d0af58d925dffb12/upload_file/293-Q30-16832572133...-494660.jpg?e=1683388971&amp;token=-S3u1w3JrmFKSFNKh6j5JQkPKMGLqf-aPDDdDxY6:EvKYmlZ7UaDx3Yz7LvbJaf66ei0=","1683257213322.jpg")</f>
        <v>1683257213322.jpg</v>
      </c>
    </row>
    <row r="470" s="1" customFormat="1" spans="1:31">
      <c r="A470" s="2">
        <v>469</v>
      </c>
      <c r="B470" s="3" t="s">
        <v>3835</v>
      </c>
      <c r="C470" s="3" t="s">
        <v>51</v>
      </c>
      <c r="D470" s="3" t="s">
        <v>2207</v>
      </c>
      <c r="E470" s="3" t="s">
        <v>228</v>
      </c>
      <c r="F470" s="3" t="s">
        <v>3836</v>
      </c>
      <c r="G470" s="3" t="s">
        <v>3837</v>
      </c>
      <c r="H470" s="3" t="s">
        <v>56</v>
      </c>
      <c r="I470" s="3" t="s">
        <v>132</v>
      </c>
      <c r="J470" s="3" t="s">
        <v>2317</v>
      </c>
      <c r="K470" s="3" t="s">
        <v>232</v>
      </c>
      <c r="L470" s="3" t="s">
        <v>347</v>
      </c>
      <c r="M470" s="3" t="s">
        <v>81</v>
      </c>
      <c r="N470" s="3" t="s">
        <v>3838</v>
      </c>
      <c r="O470" s="3" t="s">
        <v>2207</v>
      </c>
      <c r="P470" s="3" t="s">
        <v>2579</v>
      </c>
      <c r="Q470" s="3" t="s">
        <v>62</v>
      </c>
      <c r="R470" s="3" t="s">
        <v>3839</v>
      </c>
      <c r="S470" s="3" t="s">
        <v>64</v>
      </c>
      <c r="T470" s="3" t="s">
        <v>65</v>
      </c>
      <c r="U470" s="3" t="s">
        <v>3840</v>
      </c>
      <c r="V470" s="3" t="s">
        <v>3598</v>
      </c>
      <c r="W470" s="3" t="s">
        <v>99</v>
      </c>
      <c r="X470" s="3" t="s">
        <v>69</v>
      </c>
      <c r="Y470" s="3" t="s">
        <v>3841</v>
      </c>
      <c r="Z470" s="3" t="s">
        <v>240</v>
      </c>
      <c r="AA470" s="3" t="s">
        <v>3737</v>
      </c>
      <c r="AB470" s="3" t="s">
        <v>3210</v>
      </c>
      <c r="AC470" s="3" t="s">
        <v>3842</v>
      </c>
      <c r="AD470" s="3" t="s">
        <v>243</v>
      </c>
      <c r="AE470" s="7" t="str">
        <f>HYPERLINK("https://static.wenjuan.pub/6448a247d0af58d925dffb12/upload_file/546-Q30-1683268708929-349754等.zip?e=1683388971&amp;token=-S3u1w3JrmFKSFNKh6j5JQkPKMGLqf-aPDDdDxY6:dgD3wLG0rRA9lyFmxMdfwVGziHo=","1683268708929等.zip")</f>
        <v>1683268708929等.zip</v>
      </c>
    </row>
    <row r="471" s="1" customFormat="1" spans="1:31">
      <c r="A471" s="2">
        <v>470</v>
      </c>
      <c r="B471" s="3" t="s">
        <v>3843</v>
      </c>
      <c r="C471" s="3" t="s">
        <v>51</v>
      </c>
      <c r="D471" s="3" t="s">
        <v>2207</v>
      </c>
      <c r="E471" s="3" t="s">
        <v>228</v>
      </c>
      <c r="F471" s="3" t="s">
        <v>3844</v>
      </c>
      <c r="G471" s="3" t="s">
        <v>3845</v>
      </c>
      <c r="H471" s="3" t="s">
        <v>56</v>
      </c>
      <c r="I471" s="3" t="s">
        <v>57</v>
      </c>
      <c r="J471" s="3" t="s">
        <v>2115</v>
      </c>
      <c r="K471" s="3" t="s">
        <v>232</v>
      </c>
      <c r="L471" s="3" t="s">
        <v>347</v>
      </c>
      <c r="M471" s="3" t="s">
        <v>81</v>
      </c>
      <c r="N471" s="3" t="s">
        <v>3846</v>
      </c>
      <c r="O471" s="3" t="s">
        <v>2207</v>
      </c>
      <c r="P471" s="3" t="s">
        <v>883</v>
      </c>
      <c r="Q471" s="3" t="s">
        <v>62</v>
      </c>
      <c r="R471" s="3" t="s">
        <v>63</v>
      </c>
      <c r="S471" s="3" t="s">
        <v>64</v>
      </c>
      <c r="T471" s="3" t="s">
        <v>3847</v>
      </c>
      <c r="U471" s="3"/>
      <c r="V471" s="3" t="s">
        <v>3848</v>
      </c>
      <c r="W471" s="3" t="s">
        <v>68</v>
      </c>
      <c r="X471" s="3" t="s">
        <v>69</v>
      </c>
      <c r="Y471" s="3" t="s">
        <v>3849</v>
      </c>
      <c r="Z471" s="3" t="s">
        <v>240</v>
      </c>
      <c r="AA471" s="3" t="s">
        <v>3737</v>
      </c>
      <c r="AB471" s="3" t="s">
        <v>3210</v>
      </c>
      <c r="AC471" s="3" t="s">
        <v>3850</v>
      </c>
      <c r="AD471" s="3" t="s">
        <v>243</v>
      </c>
      <c r="AE471" s="7" t="str">
        <f>HYPERLINK("https://static.wenjuan.pub/6448a247d0af58d925dffb12/upload_file/383-Q30-16832597334...-285335.jpg?e=1683388971&amp;token=-S3u1w3JrmFKSFNKh6j5JQkPKMGLqf-aPDDdDxY6:dd5RH06Wa6MUS4205wxj-SDSbWY=","1683259733450.jpg")</f>
        <v>1683259733450.jpg</v>
      </c>
    </row>
    <row r="472" s="1" customFormat="1" spans="1:31">
      <c r="A472" s="2">
        <v>471</v>
      </c>
      <c r="B472" s="3" t="s">
        <v>3851</v>
      </c>
      <c r="C472" s="3" t="s">
        <v>51</v>
      </c>
      <c r="D472" s="3" t="s">
        <v>2207</v>
      </c>
      <c r="E472" s="3" t="s">
        <v>228</v>
      </c>
      <c r="F472" s="3" t="s">
        <v>3852</v>
      </c>
      <c r="G472" s="3" t="s">
        <v>3853</v>
      </c>
      <c r="H472" s="3" t="s">
        <v>56</v>
      </c>
      <c r="I472" s="3" t="s">
        <v>57</v>
      </c>
      <c r="J472" s="3" t="s">
        <v>3854</v>
      </c>
      <c r="K472" s="3" t="s">
        <v>1958</v>
      </c>
      <c r="L472" s="3" t="s">
        <v>347</v>
      </c>
      <c r="M472" s="3" t="s">
        <v>81</v>
      </c>
      <c r="N472" s="3" t="s">
        <v>3855</v>
      </c>
      <c r="O472" s="3" t="s">
        <v>2207</v>
      </c>
      <c r="P472" s="3" t="s">
        <v>83</v>
      </c>
      <c r="Q472" s="3" t="s">
        <v>62</v>
      </c>
      <c r="R472" s="3" t="s">
        <v>63</v>
      </c>
      <c r="S472" s="3" t="s">
        <v>64</v>
      </c>
      <c r="T472" s="3" t="s">
        <v>65</v>
      </c>
      <c r="U472" s="3" t="s">
        <v>3856</v>
      </c>
      <c r="V472" s="3" t="s">
        <v>3722</v>
      </c>
      <c r="W472" s="3" t="s">
        <v>68</v>
      </c>
      <c r="X472" s="3" t="s">
        <v>69</v>
      </c>
      <c r="Y472" s="3" t="s">
        <v>3857</v>
      </c>
      <c r="Z472" s="3" t="s">
        <v>240</v>
      </c>
      <c r="AA472" s="3" t="s">
        <v>3737</v>
      </c>
      <c r="AB472" s="3" t="s">
        <v>3210</v>
      </c>
      <c r="AC472" s="3" t="s">
        <v>3858</v>
      </c>
      <c r="AD472" s="3" t="s">
        <v>243</v>
      </c>
      <c r="AE472" s="7" t="str">
        <f>HYPERLINK("https://static.wenjuan.pub/6448a247d0af58d925dffb12/upload_file/374-Q30-image-730716.jpg?e=1683388971&amp;token=-S3u1w3JrmFKSFNKh6j5JQkPKMGLqf-aPDDdDxY6:uPLS4ZrOhYrGQD20tMxbmqZNVos=","image.jpg")</f>
        <v>image.jpg</v>
      </c>
    </row>
    <row r="473" s="1" customFormat="1" spans="1:31">
      <c r="A473" s="2">
        <v>472</v>
      </c>
      <c r="B473" s="3" t="s">
        <v>3859</v>
      </c>
      <c r="C473" s="3" t="s">
        <v>51</v>
      </c>
      <c r="D473" s="3" t="s">
        <v>2207</v>
      </c>
      <c r="E473" s="3" t="s">
        <v>228</v>
      </c>
      <c r="F473" s="3" t="s">
        <v>3860</v>
      </c>
      <c r="G473" s="3" t="s">
        <v>3861</v>
      </c>
      <c r="H473" s="3" t="s">
        <v>56</v>
      </c>
      <c r="I473" s="3" t="s">
        <v>57</v>
      </c>
      <c r="J473" s="3" t="s">
        <v>219</v>
      </c>
      <c r="K473" s="3" t="s">
        <v>220</v>
      </c>
      <c r="L473" s="3" t="s">
        <v>3553</v>
      </c>
      <c r="M473" s="3" t="s">
        <v>81</v>
      </c>
      <c r="N473" s="3" t="s">
        <v>3862</v>
      </c>
      <c r="O473" s="3" t="s">
        <v>2207</v>
      </c>
      <c r="P473" s="3" t="s">
        <v>1382</v>
      </c>
      <c r="Q473" s="3" t="s">
        <v>62</v>
      </c>
      <c r="R473" s="3" t="s">
        <v>63</v>
      </c>
      <c r="S473" s="3" t="s">
        <v>64</v>
      </c>
      <c r="T473" s="3" t="s">
        <v>97</v>
      </c>
      <c r="U473" s="3" t="s">
        <v>3863</v>
      </c>
      <c r="V473" s="3" t="s">
        <v>3722</v>
      </c>
      <c r="W473" s="3" t="s">
        <v>68</v>
      </c>
      <c r="X473" s="3" t="s">
        <v>69</v>
      </c>
      <c r="Y473" s="3" t="s">
        <v>3864</v>
      </c>
      <c r="Z473" s="3" t="s">
        <v>240</v>
      </c>
      <c r="AA473" s="3" t="s">
        <v>3737</v>
      </c>
      <c r="AB473" s="3" t="s">
        <v>3210</v>
      </c>
      <c r="AC473" s="3" t="s">
        <v>3865</v>
      </c>
      <c r="AD473" s="3" t="s">
        <v>243</v>
      </c>
      <c r="AE473" s="7" t="str">
        <f>HYPERLINK("https://static.wenjuan.pub/6448a247d0af58d925dffb12/upload_file/700-Q30-wx_camera_1...-229868.jpg?e=1683388971&amp;token=-S3u1w3JrmFKSFNKh6j5JQkPKMGLqf-aPDDdDxY6:vTqiPAc2RWhKBJszWcSTe19RJnA=","wx_camera_1683269368938.jpg")</f>
        <v>wx_camera_1683269368938.jpg</v>
      </c>
    </row>
    <row r="474" s="1" customFormat="1" spans="1:31">
      <c r="A474" s="2">
        <v>473</v>
      </c>
      <c r="B474" s="3" t="s">
        <v>3866</v>
      </c>
      <c r="C474" s="3" t="s">
        <v>51</v>
      </c>
      <c r="D474" s="3" t="s">
        <v>2207</v>
      </c>
      <c r="E474" s="3" t="s">
        <v>228</v>
      </c>
      <c r="F474" s="3" t="s">
        <v>3867</v>
      </c>
      <c r="G474" s="3" t="s">
        <v>3868</v>
      </c>
      <c r="H474" s="3" t="s">
        <v>56</v>
      </c>
      <c r="I474" s="3" t="s">
        <v>132</v>
      </c>
      <c r="J474" s="3" t="s">
        <v>1364</v>
      </c>
      <c r="K474" s="3" t="s">
        <v>232</v>
      </c>
      <c r="L474" s="3" t="s">
        <v>347</v>
      </c>
      <c r="M474" s="3" t="s">
        <v>81</v>
      </c>
      <c r="N474" s="3" t="s">
        <v>1280</v>
      </c>
      <c r="O474" s="3" t="s">
        <v>2207</v>
      </c>
      <c r="P474" s="3" t="s">
        <v>361</v>
      </c>
      <c r="Q474" s="3" t="s">
        <v>62</v>
      </c>
      <c r="R474" s="3" t="s">
        <v>3869</v>
      </c>
      <c r="S474" s="3" t="s">
        <v>64</v>
      </c>
      <c r="T474" s="3" t="s">
        <v>65</v>
      </c>
      <c r="U474" s="3" t="s">
        <v>3870</v>
      </c>
      <c r="V474" s="3" t="s">
        <v>3598</v>
      </c>
      <c r="W474" s="3" t="s">
        <v>68</v>
      </c>
      <c r="X474" s="3" t="s">
        <v>69</v>
      </c>
      <c r="Y474" s="3" t="s">
        <v>3871</v>
      </c>
      <c r="Z474" s="3" t="s">
        <v>240</v>
      </c>
      <c r="AA474" s="3" t="s">
        <v>3737</v>
      </c>
      <c r="AB474" s="3" t="s">
        <v>3210</v>
      </c>
      <c r="AC474" s="3" t="s">
        <v>3872</v>
      </c>
      <c r="AD474" s="3" t="s">
        <v>243</v>
      </c>
      <c r="AE474" s="8" t="str">
        <f>HYPERLINK("https://static.wenjuan.pub/6448a247d0af58d925dffb12/upload_file/420-Q30-image-977955.jpg?e=1683388971&amp;token=-S3u1w3JrmFKSFNKh6j5JQkPKMGLqf-aPDDdDxY6:LVe0z4J2E-6If8LHQBNysAsL-ZA=","image.jpg")</f>
        <v>image.jpg</v>
      </c>
    </row>
    <row r="475" s="1" customFormat="1" spans="1:31">
      <c r="A475" s="2">
        <v>474</v>
      </c>
      <c r="B475" s="3" t="s">
        <v>3873</v>
      </c>
      <c r="C475" s="3" t="s">
        <v>51</v>
      </c>
      <c r="D475" s="3" t="s">
        <v>2207</v>
      </c>
      <c r="E475" s="3" t="s">
        <v>228</v>
      </c>
      <c r="F475" s="3" t="s">
        <v>3874</v>
      </c>
      <c r="G475" s="3" t="s">
        <v>3875</v>
      </c>
      <c r="H475" s="3" t="s">
        <v>56</v>
      </c>
      <c r="I475" s="3" t="s">
        <v>132</v>
      </c>
      <c r="J475" s="3" t="s">
        <v>231</v>
      </c>
      <c r="K475" s="3" t="s">
        <v>232</v>
      </c>
      <c r="L475" s="3" t="s">
        <v>347</v>
      </c>
      <c r="M475" s="3" t="s">
        <v>81</v>
      </c>
      <c r="N475" s="3" t="s">
        <v>3876</v>
      </c>
      <c r="O475" s="3" t="s">
        <v>2207</v>
      </c>
      <c r="P475" s="3" t="s">
        <v>136</v>
      </c>
      <c r="Q475" s="3" t="s">
        <v>62</v>
      </c>
      <c r="R475" s="3" t="s">
        <v>3877</v>
      </c>
      <c r="S475" s="3" t="s">
        <v>64</v>
      </c>
      <c r="T475" s="3" t="s">
        <v>65</v>
      </c>
      <c r="U475" s="3" t="s">
        <v>3878</v>
      </c>
      <c r="V475" s="3" t="s">
        <v>240</v>
      </c>
      <c r="W475" s="3" t="s">
        <v>68</v>
      </c>
      <c r="X475" s="3" t="s">
        <v>69</v>
      </c>
      <c r="Y475" s="3" t="s">
        <v>3879</v>
      </c>
      <c r="Z475" s="3" t="s">
        <v>240</v>
      </c>
      <c r="AA475" s="3" t="s">
        <v>3737</v>
      </c>
      <c r="AB475" s="3" t="s">
        <v>3210</v>
      </c>
      <c r="AC475" s="3" t="s">
        <v>3880</v>
      </c>
      <c r="AD475" s="3" t="s">
        <v>243</v>
      </c>
      <c r="AE475" s="7" t="str">
        <f>HYPERLINK("https://static.wenjuan.pub/6448a247d0af58d925dffb12/upload_file/428-Q30-image-222030.jpg?e=1683388971&amp;token=-S3u1w3JrmFKSFNKh6j5JQkPKMGLqf-aPDDdDxY6:Q8AfEx2E9zdJiWH8iSYGagycNhw=","image.jpg")</f>
        <v>image.jpg</v>
      </c>
    </row>
    <row r="476" s="1" customFormat="1" spans="1:31">
      <c r="A476" s="2">
        <v>475</v>
      </c>
      <c r="B476" s="3" t="s">
        <v>3881</v>
      </c>
      <c r="C476" s="3" t="s">
        <v>51</v>
      </c>
      <c r="D476" s="3" t="s">
        <v>2207</v>
      </c>
      <c r="E476" s="3" t="s">
        <v>228</v>
      </c>
      <c r="F476" s="3" t="s">
        <v>3882</v>
      </c>
      <c r="G476" s="3" t="s">
        <v>3883</v>
      </c>
      <c r="H476" s="3" t="s">
        <v>56</v>
      </c>
      <c r="I476" s="3" t="s">
        <v>57</v>
      </c>
      <c r="J476" s="3" t="s">
        <v>693</v>
      </c>
      <c r="K476" s="3" t="s">
        <v>232</v>
      </c>
      <c r="L476" s="3" t="s">
        <v>347</v>
      </c>
      <c r="M476" s="3" t="s">
        <v>2340</v>
      </c>
      <c r="N476" s="3" t="s">
        <v>3884</v>
      </c>
      <c r="O476" s="3" t="s">
        <v>2207</v>
      </c>
      <c r="P476" s="3" t="s">
        <v>195</v>
      </c>
      <c r="Q476" s="3" t="s">
        <v>62</v>
      </c>
      <c r="R476" s="3" t="s">
        <v>63</v>
      </c>
      <c r="S476" s="3" t="s">
        <v>64</v>
      </c>
      <c r="T476" s="3" t="s">
        <v>97</v>
      </c>
      <c r="U476" s="3" t="s">
        <v>3885</v>
      </c>
      <c r="V476" s="3" t="s">
        <v>210</v>
      </c>
      <c r="W476" s="3" t="s">
        <v>68</v>
      </c>
      <c r="X476" s="3" t="s">
        <v>69</v>
      </c>
      <c r="Y476" s="3" t="s">
        <v>3886</v>
      </c>
      <c r="Z476" s="3" t="s">
        <v>240</v>
      </c>
      <c r="AA476" s="3" t="s">
        <v>3737</v>
      </c>
      <c r="AB476" s="3" t="s">
        <v>3210</v>
      </c>
      <c r="AC476" s="3" t="s">
        <v>3887</v>
      </c>
      <c r="AD476" s="3" t="s">
        <v>243</v>
      </c>
      <c r="AE476" s="7" t="str">
        <f>HYPERLINK("https://static.wenjuan.pub/6448a247d0af58d925dffb12/upload_file/463-Q30-16832637166...-772847.jpg?e=1683388971&amp;token=-S3u1w3JrmFKSFNKh6j5JQkPKMGLqf-aPDDdDxY6:NTGa7A9HO9try4mlXDXBhPq4Bl0=","1683263716676.jpg")</f>
        <v>1683263716676.jpg</v>
      </c>
    </row>
    <row r="477" s="1" customFormat="1" spans="1:31">
      <c r="A477" s="2">
        <v>476</v>
      </c>
      <c r="B477" s="3" t="s">
        <v>3888</v>
      </c>
      <c r="C477" s="3" t="s">
        <v>51</v>
      </c>
      <c r="D477" s="3" t="s">
        <v>2207</v>
      </c>
      <c r="E477" s="3" t="s">
        <v>228</v>
      </c>
      <c r="F477" s="3" t="s">
        <v>3889</v>
      </c>
      <c r="G477" s="3" t="s">
        <v>3890</v>
      </c>
      <c r="H477" s="3" t="s">
        <v>56</v>
      </c>
      <c r="I477" s="3" t="s">
        <v>57</v>
      </c>
      <c r="J477" s="3" t="s">
        <v>754</v>
      </c>
      <c r="K477" s="3" t="s">
        <v>232</v>
      </c>
      <c r="L477" s="3" t="s">
        <v>347</v>
      </c>
      <c r="M477" s="3" t="s">
        <v>1620</v>
      </c>
      <c r="N477" s="3" t="s">
        <v>3891</v>
      </c>
      <c r="O477" s="3" t="s">
        <v>2207</v>
      </c>
      <c r="P477" s="3" t="s">
        <v>1108</v>
      </c>
      <c r="Q477" s="3" t="s">
        <v>62</v>
      </c>
      <c r="R477" s="3" t="s">
        <v>63</v>
      </c>
      <c r="S477" s="3" t="s">
        <v>64</v>
      </c>
      <c r="T477" s="3" t="s">
        <v>97</v>
      </c>
      <c r="U477" s="3"/>
      <c r="V477" s="3" t="s">
        <v>67</v>
      </c>
      <c r="W477" s="3" t="s">
        <v>68</v>
      </c>
      <c r="X477" s="3" t="s">
        <v>69</v>
      </c>
      <c r="Y477" s="3" t="s">
        <v>3892</v>
      </c>
      <c r="Z477" s="3" t="s">
        <v>240</v>
      </c>
      <c r="AA477" s="3" t="s">
        <v>3737</v>
      </c>
      <c r="AB477" s="3" t="s">
        <v>3210</v>
      </c>
      <c r="AC477" s="3" t="s">
        <v>3893</v>
      </c>
      <c r="AD477" s="3" t="s">
        <v>243</v>
      </c>
      <c r="AE477" s="7" t="str">
        <f>HYPERLINK("https://static.wenjuan.pub/6448a247d0af58d925dffb12/upload_file/491-Q30-16832653124...-889377.jpg?e=1683388971&amp;token=-S3u1w3JrmFKSFNKh6j5JQkPKMGLqf-aPDDdDxY6:buzNS0TTikqVwrn8UyNM-Ap3cLU=","1683265312487.jpg")</f>
        <v>1683265312487.jpg</v>
      </c>
    </row>
    <row r="478" s="1" customFormat="1" spans="1:31">
      <c r="A478" s="2">
        <v>477</v>
      </c>
      <c r="B478" s="3" t="s">
        <v>3894</v>
      </c>
      <c r="C478" s="3" t="s">
        <v>51</v>
      </c>
      <c r="D478" s="3" t="s">
        <v>2207</v>
      </c>
      <c r="E478" s="3" t="s">
        <v>228</v>
      </c>
      <c r="F478" s="3" t="s">
        <v>3895</v>
      </c>
      <c r="G478" s="3" t="s">
        <v>3896</v>
      </c>
      <c r="H478" s="3" t="s">
        <v>56</v>
      </c>
      <c r="I478" s="3" t="s">
        <v>57</v>
      </c>
      <c r="J478" s="3" t="s">
        <v>693</v>
      </c>
      <c r="K478" s="3" t="s">
        <v>232</v>
      </c>
      <c r="L478" s="3" t="s">
        <v>347</v>
      </c>
      <c r="M478" s="3" t="s">
        <v>81</v>
      </c>
      <c r="N478" s="3" t="s">
        <v>3897</v>
      </c>
      <c r="O478" s="3" t="s">
        <v>2207</v>
      </c>
      <c r="P478" s="3" t="s">
        <v>722</v>
      </c>
      <c r="Q478" s="3" t="s">
        <v>62</v>
      </c>
      <c r="R478" s="3" t="s">
        <v>63</v>
      </c>
      <c r="S478" s="3" t="s">
        <v>64</v>
      </c>
      <c r="T478" s="3" t="s">
        <v>97</v>
      </c>
      <c r="U478" s="3"/>
      <c r="V478" s="3" t="s">
        <v>305</v>
      </c>
      <c r="W478" s="3" t="s">
        <v>99</v>
      </c>
      <c r="X478" s="3" t="s">
        <v>69</v>
      </c>
      <c r="Y478" s="3" t="s">
        <v>3898</v>
      </c>
      <c r="Z478" s="3" t="s">
        <v>240</v>
      </c>
      <c r="AA478" s="3" t="s">
        <v>3737</v>
      </c>
      <c r="AB478" s="3" t="s">
        <v>3210</v>
      </c>
      <c r="AC478" s="3" t="s">
        <v>3899</v>
      </c>
      <c r="AD478" s="3" t="s">
        <v>243</v>
      </c>
      <c r="AE478" s="7" t="str">
        <f>HYPERLINK("https://static.wenjuan.pub/6448a247d0af58d925dffb12/upload_file/512-Q30-97900AD9-6D...-144902.jpeg?e=1683388971&amp;token=-S3u1w3JrmFKSFNKh6j5JQkPKMGLqf-aPDDdDxY6:JY2XkJVU5qqz7IyLZ2MsvbP7k4M=","97900AD9-6DCF-42C7-822B-9B5FF79226AE.jpeg")</f>
        <v>97900AD9-6DCF-42C7-822B-9B5FF79226AE.jpeg</v>
      </c>
    </row>
    <row r="479" s="1" customFormat="1" spans="1:31">
      <c r="A479" s="2">
        <v>478</v>
      </c>
      <c r="B479" s="3" t="s">
        <v>3900</v>
      </c>
      <c r="C479" s="3" t="s">
        <v>51</v>
      </c>
      <c r="D479" s="3" t="s">
        <v>2207</v>
      </c>
      <c r="E479" s="3" t="s">
        <v>228</v>
      </c>
      <c r="F479" s="3" t="s">
        <v>3901</v>
      </c>
      <c r="G479" s="3" t="s">
        <v>3902</v>
      </c>
      <c r="H479" s="3" t="s">
        <v>56</v>
      </c>
      <c r="I479" s="3" t="s">
        <v>57</v>
      </c>
      <c r="J479" s="3" t="s">
        <v>817</v>
      </c>
      <c r="K479" s="3" t="s">
        <v>1958</v>
      </c>
      <c r="L479" s="3" t="s">
        <v>347</v>
      </c>
      <c r="M479" s="3" t="s">
        <v>81</v>
      </c>
      <c r="N479" s="3" t="s">
        <v>3903</v>
      </c>
      <c r="O479" s="3" t="s">
        <v>2207</v>
      </c>
      <c r="P479" s="3" t="s">
        <v>2395</v>
      </c>
      <c r="Q479" s="3" t="s">
        <v>62</v>
      </c>
      <c r="R479" s="3" t="s">
        <v>63</v>
      </c>
      <c r="S479" s="3" t="s">
        <v>64</v>
      </c>
      <c r="T479" s="3" t="s">
        <v>97</v>
      </c>
      <c r="U479" s="3"/>
      <c r="V479" s="3" t="s">
        <v>67</v>
      </c>
      <c r="W479" s="3" t="s">
        <v>99</v>
      </c>
      <c r="X479" s="3" t="s">
        <v>69</v>
      </c>
      <c r="Y479" s="3" t="s">
        <v>3904</v>
      </c>
      <c r="Z479" s="3" t="s">
        <v>240</v>
      </c>
      <c r="AA479" s="3" t="s">
        <v>3737</v>
      </c>
      <c r="AB479" s="3" t="s">
        <v>3210</v>
      </c>
      <c r="AC479" s="3" t="s">
        <v>3905</v>
      </c>
      <c r="AD479" s="3" t="s">
        <v>243</v>
      </c>
      <c r="AE479" s="7" t="str">
        <f>HYPERLINK("https://static.wenjuan.pub/6448a247d0af58d925dffb12/upload_file/518-Q30-16832671644...-327024.jpg?e=1683388971&amp;token=-S3u1w3JrmFKSFNKh6j5JQkPKMGLqf-aPDDdDxY6:aay4BC5eE6NeZ20JznBQK3mey-Y=","1683267164404.jpg")</f>
        <v>1683267164404.jpg</v>
      </c>
    </row>
    <row r="480" s="1" customFormat="1" spans="1:31">
      <c r="A480" s="2">
        <v>479</v>
      </c>
      <c r="B480" s="3" t="s">
        <v>3906</v>
      </c>
      <c r="C480" s="3" t="s">
        <v>51</v>
      </c>
      <c r="D480" s="3" t="s">
        <v>2207</v>
      </c>
      <c r="E480" s="3" t="s">
        <v>228</v>
      </c>
      <c r="F480" s="3" t="s">
        <v>3907</v>
      </c>
      <c r="G480" s="3" t="s">
        <v>3908</v>
      </c>
      <c r="H480" s="3" t="s">
        <v>56</v>
      </c>
      <c r="I480" s="3" t="s">
        <v>57</v>
      </c>
      <c r="J480" s="3" t="s">
        <v>231</v>
      </c>
      <c r="K480" s="3" t="s">
        <v>232</v>
      </c>
      <c r="L480" s="3" t="s">
        <v>347</v>
      </c>
      <c r="M480" s="3" t="s">
        <v>122</v>
      </c>
      <c r="N480" s="3" t="s">
        <v>3909</v>
      </c>
      <c r="O480" s="3" t="s">
        <v>2207</v>
      </c>
      <c r="P480" s="3" t="s">
        <v>96</v>
      </c>
      <c r="Q480" s="3" t="s">
        <v>62</v>
      </c>
      <c r="R480" s="3" t="s">
        <v>293</v>
      </c>
      <c r="S480" s="3" t="s">
        <v>64</v>
      </c>
      <c r="T480" s="3" t="s">
        <v>97</v>
      </c>
      <c r="U480" s="3"/>
      <c r="V480" s="3" t="s">
        <v>305</v>
      </c>
      <c r="W480" s="3" t="s">
        <v>68</v>
      </c>
      <c r="X480" s="3" t="s">
        <v>69</v>
      </c>
      <c r="Y480" s="3" t="s">
        <v>3910</v>
      </c>
      <c r="Z480" s="3" t="s">
        <v>240</v>
      </c>
      <c r="AA480" s="3" t="s">
        <v>3737</v>
      </c>
      <c r="AB480" s="3" t="s">
        <v>3210</v>
      </c>
      <c r="AC480" s="3" t="s">
        <v>3911</v>
      </c>
      <c r="AD480" s="3" t="s">
        <v>243</v>
      </c>
      <c r="AE480" s="7" t="str">
        <f>HYPERLINK("https://static.wenjuan.pub/6448a247d0af58d925dffb12/upload_file/565-Q30-16832696878...-120605.jpg?e=1683388971&amp;token=-S3u1w3JrmFKSFNKh6j5JQkPKMGLqf-aPDDdDxY6:u88HFR0Er57NLGRbSOazaf53Wt4=","1683269687866.jpg")</f>
        <v>1683269687866.jpg</v>
      </c>
    </row>
    <row r="481" s="1" customFormat="1" spans="1:31">
      <c r="A481" s="2">
        <v>480</v>
      </c>
      <c r="B481" s="3" t="s">
        <v>3912</v>
      </c>
      <c r="C481" s="3" t="s">
        <v>142</v>
      </c>
      <c r="D481" s="3" t="s">
        <v>2207</v>
      </c>
      <c r="E481" s="3" t="s">
        <v>228</v>
      </c>
      <c r="F481" s="3" t="s">
        <v>3913</v>
      </c>
      <c r="G481" s="3" t="s">
        <v>3914</v>
      </c>
      <c r="H481" s="3" t="s">
        <v>56</v>
      </c>
      <c r="I481" s="3" t="s">
        <v>57</v>
      </c>
      <c r="J481" s="3" t="s">
        <v>16</v>
      </c>
      <c r="K481" s="3" t="s">
        <v>232</v>
      </c>
      <c r="L481" s="3" t="s">
        <v>233</v>
      </c>
      <c r="M481" s="3" t="s">
        <v>122</v>
      </c>
      <c r="N481" s="3" t="s">
        <v>3915</v>
      </c>
      <c r="O481" s="3" t="s">
        <v>2207</v>
      </c>
      <c r="P481" s="3" t="s">
        <v>3916</v>
      </c>
      <c r="Q481" s="3" t="s">
        <v>62</v>
      </c>
      <c r="R481" s="3" t="s">
        <v>63</v>
      </c>
      <c r="S481" s="3" t="s">
        <v>64</v>
      </c>
      <c r="T481" s="3" t="s">
        <v>97</v>
      </c>
      <c r="U481" s="3"/>
      <c r="V481" s="3" t="s">
        <v>67</v>
      </c>
      <c r="W481" s="3" t="s">
        <v>339</v>
      </c>
      <c r="X481" s="3" t="s">
        <v>69</v>
      </c>
      <c r="Y481" s="3" t="s">
        <v>3917</v>
      </c>
      <c r="Z481" s="3" t="s">
        <v>240</v>
      </c>
      <c r="AA481" s="3" t="s">
        <v>3737</v>
      </c>
      <c r="AB481" s="3" t="s">
        <v>3210</v>
      </c>
      <c r="AC481" s="3" t="s">
        <v>3918</v>
      </c>
      <c r="AD481" s="3" t="s">
        <v>243</v>
      </c>
      <c r="AE481" s="7" t="str">
        <f>HYPERLINK("https://static.wenjuan.pub/6448a247d0af58d925dffb12/upload_file/574-Q30-16832701074...-779723.jpg?e=1683388971&amp;token=-S3u1w3JrmFKSFNKh6j5JQkPKMGLqf-aPDDdDxY6:kQ6FanJirwFfBktDS9_PIotnAms=","1683270107403.jpg")</f>
        <v>1683270107403.jpg</v>
      </c>
    </row>
    <row r="482" s="1" customFormat="1" spans="1:31">
      <c r="A482" s="2">
        <v>481</v>
      </c>
      <c r="B482" s="3" t="s">
        <v>3919</v>
      </c>
      <c r="C482" s="3" t="s">
        <v>51</v>
      </c>
      <c r="D482" s="3" t="s">
        <v>2207</v>
      </c>
      <c r="E482" s="3" t="s">
        <v>228</v>
      </c>
      <c r="F482" s="3" t="s">
        <v>3920</v>
      </c>
      <c r="G482" s="3" t="s">
        <v>3921</v>
      </c>
      <c r="H482" s="3" t="s">
        <v>3922</v>
      </c>
      <c r="I482" s="3" t="s">
        <v>57</v>
      </c>
      <c r="J482" s="3" t="s">
        <v>219</v>
      </c>
      <c r="K482" s="3" t="s">
        <v>232</v>
      </c>
      <c r="L482" s="3" t="s">
        <v>233</v>
      </c>
      <c r="M482" s="3" t="s">
        <v>81</v>
      </c>
      <c r="N482" s="3" t="s">
        <v>3923</v>
      </c>
      <c r="O482" s="3" t="s">
        <v>2207</v>
      </c>
      <c r="P482" s="3" t="s">
        <v>83</v>
      </c>
      <c r="Q482" s="3" t="s">
        <v>62</v>
      </c>
      <c r="R482" s="3" t="s">
        <v>63</v>
      </c>
      <c r="S482" s="3" t="s">
        <v>64</v>
      </c>
      <c r="T482" s="3" t="s">
        <v>65</v>
      </c>
      <c r="U482" s="3" t="s">
        <v>3924</v>
      </c>
      <c r="V482" s="3" t="s">
        <v>210</v>
      </c>
      <c r="W482" s="3" t="s">
        <v>68</v>
      </c>
      <c r="X482" s="3" t="s">
        <v>69</v>
      </c>
      <c r="Y482" s="3" t="s">
        <v>3925</v>
      </c>
      <c r="Z482" s="3" t="s">
        <v>240</v>
      </c>
      <c r="AA482" s="3" t="s">
        <v>3737</v>
      </c>
      <c r="AB482" s="3" t="s">
        <v>3210</v>
      </c>
      <c r="AC482" s="3" t="s">
        <v>3926</v>
      </c>
      <c r="AD482" s="3" t="s">
        <v>243</v>
      </c>
      <c r="AE482" s="7" t="str">
        <f>HYPERLINK("https://static.wenjuan.pub/6448a247d0af58d925dffb12/upload_file/594-Q30-1A0B7C26-0A...-955766.jpeg?e=1683388971&amp;token=-S3u1w3JrmFKSFNKh6j5JQkPKMGLqf-aPDDdDxY6:oXawcDRwsX6gWu9-zv4RFTp02pA=","1A0B7C26-0A14-4A56-804A-CEC2C9B97C9A.jpeg")</f>
        <v>1A0B7C26-0A14-4A56-804A-CEC2C9B97C9A.jpeg</v>
      </c>
    </row>
    <row r="483" s="1" customFormat="1" spans="1:31">
      <c r="A483" s="2">
        <v>482</v>
      </c>
      <c r="B483" s="3" t="s">
        <v>3927</v>
      </c>
      <c r="C483" s="3" t="s">
        <v>51</v>
      </c>
      <c r="D483" s="3" t="s">
        <v>2207</v>
      </c>
      <c r="E483" s="3" t="s">
        <v>228</v>
      </c>
      <c r="F483" s="3" t="s">
        <v>3928</v>
      </c>
      <c r="G483" s="3" t="s">
        <v>3929</v>
      </c>
      <c r="H483" s="3" t="s">
        <v>78</v>
      </c>
      <c r="I483" s="3" t="s">
        <v>57</v>
      </c>
      <c r="J483" s="3" t="s">
        <v>231</v>
      </c>
      <c r="K483" s="3" t="s">
        <v>232</v>
      </c>
      <c r="L483" s="3" t="s">
        <v>347</v>
      </c>
      <c r="M483" s="3" t="s">
        <v>59</v>
      </c>
      <c r="N483" s="3" t="s">
        <v>3930</v>
      </c>
      <c r="O483" s="3" t="s">
        <v>2207</v>
      </c>
      <c r="P483" s="3" t="s">
        <v>1060</v>
      </c>
      <c r="Q483" s="3" t="s">
        <v>62</v>
      </c>
      <c r="R483" s="3" t="s">
        <v>63</v>
      </c>
      <c r="S483" s="3" t="s">
        <v>64</v>
      </c>
      <c r="T483" s="3" t="s">
        <v>97</v>
      </c>
      <c r="U483" s="3"/>
      <c r="V483" s="3" t="s">
        <v>67</v>
      </c>
      <c r="W483" s="3" t="s">
        <v>68</v>
      </c>
      <c r="X483" s="3" t="s">
        <v>69</v>
      </c>
      <c r="Y483" s="3" t="s">
        <v>3931</v>
      </c>
      <c r="Z483" s="3" t="s">
        <v>240</v>
      </c>
      <c r="AA483" s="3" t="s">
        <v>3737</v>
      </c>
      <c r="AB483" s="3" t="s">
        <v>3210</v>
      </c>
      <c r="AC483" s="3" t="s">
        <v>3932</v>
      </c>
      <c r="AD483" s="3" t="s">
        <v>243</v>
      </c>
      <c r="AE483" s="7" t="str">
        <f>HYPERLINK("https://static.wenjuan.pub/6448a247d0af58d925dffb12/upload_file/605-Q30-image-938414.jpg?e=1683388971&amp;token=-S3u1w3JrmFKSFNKh6j5JQkPKMGLqf-aPDDdDxY6:3YT869C7FxBrTc4BS9qAaRijgXw=","image.jpg")</f>
        <v>image.jpg</v>
      </c>
    </row>
    <row r="484" s="1" customFormat="1" spans="1:31">
      <c r="A484" s="2">
        <v>483</v>
      </c>
      <c r="B484" s="3" t="s">
        <v>3933</v>
      </c>
      <c r="C484" s="3" t="s">
        <v>51</v>
      </c>
      <c r="D484" s="3" t="s">
        <v>2207</v>
      </c>
      <c r="E484" s="3" t="s">
        <v>228</v>
      </c>
      <c r="F484" s="3" t="s">
        <v>3934</v>
      </c>
      <c r="G484" s="3" t="s">
        <v>3935</v>
      </c>
      <c r="H484" s="3" t="s">
        <v>56</v>
      </c>
      <c r="I484" s="3" t="s">
        <v>57</v>
      </c>
      <c r="J484" s="3" t="s">
        <v>219</v>
      </c>
      <c r="K484" s="3" t="s">
        <v>1958</v>
      </c>
      <c r="L484" s="3" t="s">
        <v>3553</v>
      </c>
      <c r="M484" s="3" t="s">
        <v>302</v>
      </c>
      <c r="N484" s="3" t="s">
        <v>222</v>
      </c>
      <c r="O484" s="3" t="s">
        <v>2207</v>
      </c>
      <c r="P484" s="3" t="s">
        <v>1622</v>
      </c>
      <c r="Q484" s="3" t="s">
        <v>62</v>
      </c>
      <c r="R484" s="3" t="s">
        <v>63</v>
      </c>
      <c r="S484" s="3" t="s">
        <v>64</v>
      </c>
      <c r="T484" s="3" t="s">
        <v>97</v>
      </c>
      <c r="U484" s="3"/>
      <c r="V484" s="3" t="s">
        <v>210</v>
      </c>
      <c r="W484" s="3" t="s">
        <v>68</v>
      </c>
      <c r="X484" s="3" t="s">
        <v>69</v>
      </c>
      <c r="Y484" s="3" t="s">
        <v>3936</v>
      </c>
      <c r="Z484" s="3" t="s">
        <v>240</v>
      </c>
      <c r="AA484" s="3" t="s">
        <v>3737</v>
      </c>
      <c r="AB484" s="3" t="s">
        <v>3210</v>
      </c>
      <c r="AC484" s="3" t="s">
        <v>3937</v>
      </c>
      <c r="AD484" s="3" t="s">
        <v>243</v>
      </c>
      <c r="AE484" s="7" t="str">
        <f>HYPERLINK("https://static.wenjuan.pub/6448a247d0af58d925dffb12/upload_file/613-Q30-16832717509...-265676.jpg?e=1683388971&amp;token=-S3u1w3JrmFKSFNKh6j5JQkPKMGLqf-aPDDdDxY6:6V4zbr319PQ49ZenxuTYRm4i2So=","1683271750993.jpg")</f>
        <v>1683271750993.jpg</v>
      </c>
    </row>
    <row r="485" s="1" customFormat="1" spans="1:31">
      <c r="A485" s="2">
        <v>484</v>
      </c>
      <c r="B485" s="3" t="s">
        <v>3938</v>
      </c>
      <c r="C485" s="3" t="s">
        <v>51</v>
      </c>
      <c r="D485" s="3" t="s">
        <v>227</v>
      </c>
      <c r="E485" s="3" t="s">
        <v>228</v>
      </c>
      <c r="F485" s="3" t="s">
        <v>3939</v>
      </c>
      <c r="G485" s="3" t="s">
        <v>3940</v>
      </c>
      <c r="H485" s="3" t="s">
        <v>56</v>
      </c>
      <c r="I485" s="3" t="s">
        <v>57</v>
      </c>
      <c r="J485" s="3" t="s">
        <v>2041</v>
      </c>
      <c r="K485" s="3" t="s">
        <v>220</v>
      </c>
      <c r="L485" s="3" t="s">
        <v>347</v>
      </c>
      <c r="M485" s="3" t="s">
        <v>302</v>
      </c>
      <c r="N485" s="3" t="s">
        <v>3941</v>
      </c>
      <c r="O485" s="3" t="s">
        <v>227</v>
      </c>
      <c r="P485" s="3" t="s">
        <v>2234</v>
      </c>
      <c r="Q485" s="3" t="s">
        <v>62</v>
      </c>
      <c r="R485" s="3" t="s">
        <v>63</v>
      </c>
      <c r="S485" s="3" t="s">
        <v>64</v>
      </c>
      <c r="T485" s="3" t="s">
        <v>65</v>
      </c>
      <c r="U485" s="3" t="s">
        <v>3942</v>
      </c>
      <c r="V485" s="3" t="s">
        <v>240</v>
      </c>
      <c r="W485" s="3" t="s">
        <v>68</v>
      </c>
      <c r="X485" s="3" t="s">
        <v>69</v>
      </c>
      <c r="Y485" s="3" t="s">
        <v>3943</v>
      </c>
      <c r="Z485" s="3" t="s">
        <v>240</v>
      </c>
      <c r="AA485" s="3" t="s">
        <v>3944</v>
      </c>
      <c r="AB485" s="3" t="s">
        <v>3210</v>
      </c>
      <c r="AC485" s="3" t="s">
        <v>3945</v>
      </c>
      <c r="AD485" s="3" t="s">
        <v>243</v>
      </c>
      <c r="AE485" s="7" t="str">
        <f>HYPERLINK("https://static.wenjuan.pub/6448a247d0af58d925dffb12/upload_file/354-Q30-16832590338...-661714.jpg?e=1683388971&amp;token=-S3u1w3JrmFKSFNKh6j5JQkPKMGLqf-aPDDdDxY6:CxFdW0m4jGjZsZ29CjnaqwcBjkw=","1683259033843.jpg")</f>
        <v>1683259033843.jpg</v>
      </c>
    </row>
    <row r="486" s="1" customFormat="1" spans="1:31">
      <c r="A486" s="2">
        <v>485</v>
      </c>
      <c r="B486" s="3" t="s">
        <v>3946</v>
      </c>
      <c r="C486" s="3" t="s">
        <v>51</v>
      </c>
      <c r="D486" s="3" t="s">
        <v>227</v>
      </c>
      <c r="E486" s="3" t="s">
        <v>228</v>
      </c>
      <c r="F486" s="3" t="s">
        <v>3947</v>
      </c>
      <c r="G486" s="3" t="s">
        <v>3948</v>
      </c>
      <c r="H486" s="3" t="s">
        <v>56</v>
      </c>
      <c r="I486" s="3" t="s">
        <v>57</v>
      </c>
      <c r="J486" s="3" t="s">
        <v>3017</v>
      </c>
      <c r="K486" s="3" t="s">
        <v>1958</v>
      </c>
      <c r="L486" s="3" t="s">
        <v>380</v>
      </c>
      <c r="M486" s="3" t="s">
        <v>3949</v>
      </c>
      <c r="N486" s="3" t="s">
        <v>3017</v>
      </c>
      <c r="O486" s="3" t="s">
        <v>227</v>
      </c>
      <c r="P486" s="3" t="s">
        <v>83</v>
      </c>
      <c r="Q486" s="3" t="s">
        <v>62</v>
      </c>
      <c r="R486" s="3" t="s">
        <v>63</v>
      </c>
      <c r="S486" s="3" t="s">
        <v>64</v>
      </c>
      <c r="T486" s="3" t="s">
        <v>3950</v>
      </c>
      <c r="U486" s="3"/>
      <c r="V486" s="3" t="s">
        <v>210</v>
      </c>
      <c r="W486" s="3" t="s">
        <v>68</v>
      </c>
      <c r="X486" s="3" t="s">
        <v>69</v>
      </c>
      <c r="Y486" s="3" t="s">
        <v>3951</v>
      </c>
      <c r="Z486" s="3" t="s">
        <v>240</v>
      </c>
      <c r="AA486" s="3" t="s">
        <v>3944</v>
      </c>
      <c r="AB486" s="3" t="s">
        <v>3210</v>
      </c>
      <c r="AC486" s="3" t="s">
        <v>3952</v>
      </c>
      <c r="AD486" s="3" t="s">
        <v>243</v>
      </c>
      <c r="AE486" s="7" t="str">
        <f>HYPERLINK("https://static.wenjuan.pub/6448a247d0af58d925dffb12/upload_file/365-Q30-IMG_2023050...-403531.jpg?e=1683388971&amp;token=-S3u1w3JrmFKSFNKh6j5JQkPKMGLqf-aPDDdDxY6:gPkGt0vfy-viZLYOh2B2UoW8ltI=","IMG_20230505_115909.jpg")</f>
        <v>IMG_20230505_115909.jpg</v>
      </c>
    </row>
    <row r="487" s="1" customFormat="1" spans="1:31">
      <c r="A487" s="2">
        <v>486</v>
      </c>
      <c r="B487" s="3" t="s">
        <v>3953</v>
      </c>
      <c r="C487" s="3" t="s">
        <v>51</v>
      </c>
      <c r="D487" s="3" t="s">
        <v>227</v>
      </c>
      <c r="E487" s="3" t="s">
        <v>228</v>
      </c>
      <c r="F487" s="3" t="s">
        <v>3954</v>
      </c>
      <c r="G487" s="3" t="s">
        <v>3955</v>
      </c>
      <c r="H487" s="3" t="s">
        <v>56</v>
      </c>
      <c r="I487" s="3" t="s">
        <v>57</v>
      </c>
      <c r="J487" s="3" t="s">
        <v>231</v>
      </c>
      <c r="K487" s="3" t="s">
        <v>232</v>
      </c>
      <c r="L487" s="3" t="s">
        <v>233</v>
      </c>
      <c r="M487" s="3" t="s">
        <v>81</v>
      </c>
      <c r="N487" s="3" t="s">
        <v>360</v>
      </c>
      <c r="O487" s="3" t="s">
        <v>227</v>
      </c>
      <c r="P487" s="3" t="s">
        <v>361</v>
      </c>
      <c r="Q487" s="3" t="s">
        <v>62</v>
      </c>
      <c r="R487" s="3" t="s">
        <v>63</v>
      </c>
      <c r="S487" s="3" t="s">
        <v>64</v>
      </c>
      <c r="T487" s="3" t="s">
        <v>65</v>
      </c>
      <c r="U487" s="3" t="s">
        <v>3956</v>
      </c>
      <c r="V487" s="3" t="s">
        <v>240</v>
      </c>
      <c r="W487" s="3" t="s">
        <v>99</v>
      </c>
      <c r="X487" s="3" t="s">
        <v>69</v>
      </c>
      <c r="Y487" s="3" t="s">
        <v>3957</v>
      </c>
      <c r="Z487" s="3" t="s">
        <v>240</v>
      </c>
      <c r="AA487" s="3" t="s">
        <v>3944</v>
      </c>
      <c r="AB487" s="3" t="s">
        <v>241</v>
      </c>
      <c r="AC487" s="3" t="s">
        <v>3958</v>
      </c>
      <c r="AD487" s="3" t="s">
        <v>243</v>
      </c>
      <c r="AE487" s="7" t="str">
        <f>HYPERLINK("https://static.wenjuan.pub/6448a247d0af58d925dffb12/upload_file/25-Q30-16832482888...-799678.jpg?e=1683388971&amp;token=-S3u1w3JrmFKSFNKh6j5JQkPKMGLqf-aPDDdDxY6:rynkN3bgmanRdXDHD1hiUmY9vYQ=","1683248288898.jpg")</f>
        <v>1683248288898.jpg</v>
      </c>
    </row>
    <row r="488" s="1" customFormat="1" spans="1:31">
      <c r="A488" s="2">
        <v>487</v>
      </c>
      <c r="B488" s="3" t="s">
        <v>3959</v>
      </c>
      <c r="C488" s="3" t="s">
        <v>51</v>
      </c>
      <c r="D488" s="3" t="s">
        <v>227</v>
      </c>
      <c r="E488" s="3" t="s">
        <v>228</v>
      </c>
      <c r="F488" s="3" t="s">
        <v>3960</v>
      </c>
      <c r="G488" s="3" t="s">
        <v>3961</v>
      </c>
      <c r="H488" s="3" t="s">
        <v>56</v>
      </c>
      <c r="I488" s="3" t="s">
        <v>57</v>
      </c>
      <c r="J488" s="3" t="s">
        <v>3962</v>
      </c>
      <c r="K488" s="3" t="s">
        <v>3150</v>
      </c>
      <c r="L488" s="3" t="s">
        <v>233</v>
      </c>
      <c r="M488" s="3" t="s">
        <v>81</v>
      </c>
      <c r="N488" s="3" t="s">
        <v>3963</v>
      </c>
      <c r="O488" s="3" t="s">
        <v>227</v>
      </c>
      <c r="P488" s="3" t="s">
        <v>3964</v>
      </c>
      <c r="Q488" s="3" t="s">
        <v>62</v>
      </c>
      <c r="R488" s="3" t="s">
        <v>614</v>
      </c>
      <c r="S488" s="3" t="s">
        <v>64</v>
      </c>
      <c r="T488" s="3" t="s">
        <v>97</v>
      </c>
      <c r="U488" s="3" t="s">
        <v>3965</v>
      </c>
      <c r="V488" s="3" t="s">
        <v>3966</v>
      </c>
      <c r="W488" s="3" t="s">
        <v>68</v>
      </c>
      <c r="X488" s="3" t="s">
        <v>69</v>
      </c>
      <c r="Y488" s="3" t="s">
        <v>3967</v>
      </c>
      <c r="Z488" s="3" t="s">
        <v>240</v>
      </c>
      <c r="AA488" s="3" t="s">
        <v>3944</v>
      </c>
      <c r="AB488" s="3" t="s">
        <v>241</v>
      </c>
      <c r="AC488" s="3" t="s">
        <v>3968</v>
      </c>
      <c r="AD488" s="3" t="s">
        <v>243</v>
      </c>
      <c r="AE488" s="7" t="str">
        <f>HYPERLINK("https://static.wenjuan.pub/6448a247d0af58d925dffb12/upload_file/43-Q30-image-922998.jpg?e=1683388971&amp;token=-S3u1w3JrmFKSFNKh6j5JQkPKMGLqf-aPDDdDxY6:BQqCnGDOYreQjVmBzE6hT_wl1Y4=","image.jpg")</f>
        <v>image.jpg</v>
      </c>
    </row>
    <row r="489" s="1" customFormat="1" spans="1:31">
      <c r="A489" s="2">
        <v>488</v>
      </c>
      <c r="B489" s="3" t="s">
        <v>3969</v>
      </c>
      <c r="C489" s="3" t="s">
        <v>51</v>
      </c>
      <c r="D489" s="3" t="s">
        <v>227</v>
      </c>
      <c r="E489" s="3" t="s">
        <v>228</v>
      </c>
      <c r="F489" s="3" t="s">
        <v>3970</v>
      </c>
      <c r="G489" s="3" t="s">
        <v>3971</v>
      </c>
      <c r="H489" s="3" t="s">
        <v>56</v>
      </c>
      <c r="I489" s="3" t="s">
        <v>57</v>
      </c>
      <c r="J489" s="3" t="s">
        <v>2041</v>
      </c>
      <c r="K489" s="3" t="s">
        <v>232</v>
      </c>
      <c r="L489" s="3" t="s">
        <v>347</v>
      </c>
      <c r="M489" s="3" t="s">
        <v>81</v>
      </c>
      <c r="N489" s="3" t="s">
        <v>3972</v>
      </c>
      <c r="O489" s="3" t="s">
        <v>227</v>
      </c>
      <c r="P489" s="3" t="s">
        <v>645</v>
      </c>
      <c r="Q489" s="3" t="s">
        <v>62</v>
      </c>
      <c r="R489" s="3" t="s">
        <v>63</v>
      </c>
      <c r="S489" s="3" t="s">
        <v>64</v>
      </c>
      <c r="T489" s="3" t="s">
        <v>3973</v>
      </c>
      <c r="U489" s="3"/>
      <c r="V489" s="3" t="s">
        <v>3722</v>
      </c>
      <c r="W489" s="3" t="s">
        <v>339</v>
      </c>
      <c r="X489" s="3" t="s">
        <v>69</v>
      </c>
      <c r="Y489" s="3" t="s">
        <v>3974</v>
      </c>
      <c r="Z489" s="3" t="s">
        <v>240</v>
      </c>
      <c r="AA489" s="3" t="s">
        <v>3944</v>
      </c>
      <c r="AB489" s="3" t="s">
        <v>241</v>
      </c>
      <c r="AC489" s="3" t="s">
        <v>3975</v>
      </c>
      <c r="AD489" s="3" t="s">
        <v>243</v>
      </c>
      <c r="AE489" s="7" t="str">
        <f>HYPERLINK("https://static.wenjuan.pub/6448a247d0af58d925dffb12/upload_file/45-Q30-16832490301...-156398.jpg?e=1683388971&amp;token=-S3u1w3JrmFKSFNKh6j5JQkPKMGLqf-aPDDdDxY6:9MN8N-TEohNRKKR6XPXt3C7zi1Y=","1683249030149.jpg")</f>
        <v>1683249030149.jpg</v>
      </c>
    </row>
    <row r="490" s="1" customFormat="1" spans="1:31">
      <c r="A490" s="2">
        <v>489</v>
      </c>
      <c r="B490" s="3" t="s">
        <v>3976</v>
      </c>
      <c r="C490" s="3" t="s">
        <v>51</v>
      </c>
      <c r="D490" s="3" t="s">
        <v>227</v>
      </c>
      <c r="E490" s="3" t="s">
        <v>228</v>
      </c>
      <c r="F490" s="3" t="s">
        <v>3977</v>
      </c>
      <c r="G490" s="3" t="s">
        <v>3978</v>
      </c>
      <c r="H490" s="3" t="s">
        <v>56</v>
      </c>
      <c r="I490" s="3" t="s">
        <v>263</v>
      </c>
      <c r="J490" s="3" t="s">
        <v>264</v>
      </c>
      <c r="K490" s="3" t="s">
        <v>2049</v>
      </c>
      <c r="L490" s="3" t="s">
        <v>347</v>
      </c>
      <c r="M490" s="3" t="s">
        <v>81</v>
      </c>
      <c r="N490" s="3" t="s">
        <v>3979</v>
      </c>
      <c r="O490" s="3" t="s">
        <v>227</v>
      </c>
      <c r="P490" s="3" t="s">
        <v>1872</v>
      </c>
      <c r="Q490" s="3" t="s">
        <v>62</v>
      </c>
      <c r="R490" s="3" t="s">
        <v>3980</v>
      </c>
      <c r="S490" s="3" t="s">
        <v>64</v>
      </c>
      <c r="T490" s="3" t="s">
        <v>97</v>
      </c>
      <c r="U490" s="3"/>
      <c r="V490" s="3" t="s">
        <v>3598</v>
      </c>
      <c r="W490" s="3" t="s">
        <v>68</v>
      </c>
      <c r="X490" s="3" t="s">
        <v>69</v>
      </c>
      <c r="Y490" s="3" t="s">
        <v>3981</v>
      </c>
      <c r="Z490" s="3" t="s">
        <v>240</v>
      </c>
      <c r="AA490" s="3" t="s">
        <v>3944</v>
      </c>
      <c r="AB490" s="3" t="s">
        <v>241</v>
      </c>
      <c r="AC490" s="3" t="s">
        <v>3982</v>
      </c>
      <c r="AD490" s="3" t="s">
        <v>243</v>
      </c>
      <c r="AE490" s="7" t="str">
        <f>HYPERLINK("https://static.wenjuan.pub/6448a247d0af58d925dffb12/upload_file/62-Q30-16832501744...-139467.jpg?e=1683388971&amp;token=-S3u1w3JrmFKSFNKh6j5JQkPKMGLqf-aPDDdDxY6:VRHCh7bgaJrqh1v4_A49E8u_Q_M=","1683250174435.jpg")</f>
        <v>1683250174435.jpg</v>
      </c>
    </row>
    <row r="491" s="1" customFormat="1" spans="1:31">
      <c r="A491" s="2">
        <v>490</v>
      </c>
      <c r="B491" s="3" t="s">
        <v>3983</v>
      </c>
      <c r="C491" s="3" t="s">
        <v>51</v>
      </c>
      <c r="D491" s="3" t="s">
        <v>227</v>
      </c>
      <c r="E491" s="3" t="s">
        <v>228</v>
      </c>
      <c r="F491" s="3" t="s">
        <v>3984</v>
      </c>
      <c r="G491" s="3" t="s">
        <v>3985</v>
      </c>
      <c r="H491" s="3" t="s">
        <v>56</v>
      </c>
      <c r="I491" s="3" t="s">
        <v>57</v>
      </c>
      <c r="J491" s="3" t="s">
        <v>3565</v>
      </c>
      <c r="K491" s="3" t="s">
        <v>232</v>
      </c>
      <c r="L491" s="3" t="s">
        <v>3986</v>
      </c>
      <c r="M491" s="3" t="s">
        <v>81</v>
      </c>
      <c r="N491" s="3" t="s">
        <v>3987</v>
      </c>
      <c r="O491" s="3" t="s">
        <v>227</v>
      </c>
      <c r="P491" s="3" t="s">
        <v>268</v>
      </c>
      <c r="Q491" s="3" t="s">
        <v>62</v>
      </c>
      <c r="R491" s="3" t="s">
        <v>63</v>
      </c>
      <c r="S491" s="3" t="s">
        <v>64</v>
      </c>
      <c r="T491" s="3" t="s">
        <v>65</v>
      </c>
      <c r="U491" s="3" t="s">
        <v>3988</v>
      </c>
      <c r="V491" s="3" t="s">
        <v>3848</v>
      </c>
      <c r="W491" s="3" t="s">
        <v>68</v>
      </c>
      <c r="X491" s="3" t="s">
        <v>69</v>
      </c>
      <c r="Y491" s="3" t="s">
        <v>3989</v>
      </c>
      <c r="Z491" s="3" t="s">
        <v>240</v>
      </c>
      <c r="AA491" s="3" t="s">
        <v>3944</v>
      </c>
      <c r="AB491" s="3" t="s">
        <v>241</v>
      </c>
      <c r="AC491" s="3" t="s">
        <v>3990</v>
      </c>
      <c r="AD491" s="3" t="s">
        <v>243</v>
      </c>
      <c r="AE491" s="7" t="str">
        <f>HYPERLINK("https://static.wenjuan.pub/6448a247d0af58d925dffb12/upload_file/64-Q30-image-934085.jpg?e=1683388971&amp;token=-S3u1w3JrmFKSFNKh6j5JQkPKMGLqf-aPDDdDxY6:dOw9xCFPKASshis7CiCHYlFx6z8=","image.jpg")</f>
        <v>image.jpg</v>
      </c>
    </row>
    <row r="492" s="1" customFormat="1" spans="1:31">
      <c r="A492" s="2">
        <v>491</v>
      </c>
      <c r="B492" s="3" t="s">
        <v>3991</v>
      </c>
      <c r="C492" s="3" t="s">
        <v>51</v>
      </c>
      <c r="D492" s="3" t="s">
        <v>227</v>
      </c>
      <c r="E492" s="3" t="s">
        <v>228</v>
      </c>
      <c r="F492" s="3" t="s">
        <v>3992</v>
      </c>
      <c r="G492" s="3" t="s">
        <v>3993</v>
      </c>
      <c r="H492" s="3" t="s">
        <v>56</v>
      </c>
      <c r="I492" s="3" t="s">
        <v>57</v>
      </c>
      <c r="J492" s="3" t="s">
        <v>264</v>
      </c>
      <c r="K492" s="3" t="s">
        <v>232</v>
      </c>
      <c r="L492" s="3" t="s">
        <v>233</v>
      </c>
      <c r="M492" s="3" t="s">
        <v>81</v>
      </c>
      <c r="N492" s="3" t="s">
        <v>3994</v>
      </c>
      <c r="O492" s="3" t="s">
        <v>227</v>
      </c>
      <c r="P492" s="3" t="s">
        <v>2579</v>
      </c>
      <c r="Q492" s="3" t="s">
        <v>62</v>
      </c>
      <c r="R492" s="3" t="s">
        <v>63</v>
      </c>
      <c r="S492" s="3" t="s">
        <v>64</v>
      </c>
      <c r="T492" s="3" t="s">
        <v>97</v>
      </c>
      <c r="U492" s="3"/>
      <c r="V492" s="3" t="s">
        <v>67</v>
      </c>
      <c r="W492" s="3" t="s">
        <v>68</v>
      </c>
      <c r="X492" s="3" t="s">
        <v>69</v>
      </c>
      <c r="Y492" s="3" t="s">
        <v>3995</v>
      </c>
      <c r="Z492" s="3" t="s">
        <v>240</v>
      </c>
      <c r="AA492" s="3" t="s">
        <v>3944</v>
      </c>
      <c r="AB492" s="3" t="s">
        <v>241</v>
      </c>
      <c r="AC492" s="3" t="s">
        <v>3996</v>
      </c>
      <c r="AD492" s="3" t="s">
        <v>243</v>
      </c>
      <c r="AE492" s="7" t="str">
        <f>HYPERLINK("https://static.wenjuan.pub/6448a247d0af58d925dffb12/upload_file/66-Q30-16832502628...-664929.jpg?e=1683388971&amp;token=-S3u1w3JrmFKSFNKh6j5JQkPKMGLqf-aPDDdDxY6:1R6ZHV3dbMdymKhQ8s44d3Vnxdc=","1683250262898.jpg")</f>
        <v>1683250262898.jpg</v>
      </c>
    </row>
    <row r="493" s="1" customFormat="1" spans="1:31">
      <c r="A493" s="2">
        <v>492</v>
      </c>
      <c r="B493" s="3" t="s">
        <v>3997</v>
      </c>
      <c r="C493" s="3" t="s">
        <v>51</v>
      </c>
      <c r="D493" s="3" t="s">
        <v>227</v>
      </c>
      <c r="E493" s="3" t="s">
        <v>228</v>
      </c>
      <c r="F493" s="3" t="s">
        <v>3998</v>
      </c>
      <c r="G493" s="3" t="s">
        <v>3999</v>
      </c>
      <c r="H493" s="3" t="s">
        <v>56</v>
      </c>
      <c r="I493" s="3" t="s">
        <v>57</v>
      </c>
      <c r="J493" s="3" t="s">
        <v>16</v>
      </c>
      <c r="K493" s="3" t="s">
        <v>1787</v>
      </c>
      <c r="L493" s="3" t="s">
        <v>3627</v>
      </c>
      <c r="M493" s="3" t="s">
        <v>81</v>
      </c>
      <c r="N493" s="3" t="s">
        <v>4000</v>
      </c>
      <c r="O493" s="3" t="s">
        <v>227</v>
      </c>
      <c r="P493" s="3" t="s">
        <v>61</v>
      </c>
      <c r="Q493" s="3" t="s">
        <v>62</v>
      </c>
      <c r="R493" s="3" t="s">
        <v>63</v>
      </c>
      <c r="S493" s="3" t="s">
        <v>64</v>
      </c>
      <c r="T493" s="3" t="s">
        <v>4001</v>
      </c>
      <c r="U493" s="3"/>
      <c r="V493" s="3" t="s">
        <v>67</v>
      </c>
      <c r="W493" s="3" t="s">
        <v>68</v>
      </c>
      <c r="X493" s="3" t="s">
        <v>69</v>
      </c>
      <c r="Y493" s="3" t="s">
        <v>4002</v>
      </c>
      <c r="Z493" s="3" t="s">
        <v>240</v>
      </c>
      <c r="AA493" s="3" t="s">
        <v>3944</v>
      </c>
      <c r="AB493" s="3" t="s">
        <v>241</v>
      </c>
      <c r="AC493" s="3" t="s">
        <v>4003</v>
      </c>
      <c r="AD493" s="3" t="s">
        <v>243</v>
      </c>
      <c r="AE493" s="7" t="str">
        <f>HYPERLINK("https://static.wenjuan.pub/6448a247d0af58d925dffb12/upload_file/81-Q30-16832503576...-354772.jpg?e=1683388971&amp;token=-S3u1w3JrmFKSFNKh6j5JQkPKMGLqf-aPDDdDxY6:9zCdbeOOu8Z7Zio0eGvkjoc32-A=","1683250357642.jpg")</f>
        <v>1683250357642.jpg</v>
      </c>
    </row>
    <row r="494" s="1" customFormat="1" spans="1:31">
      <c r="A494" s="2">
        <v>493</v>
      </c>
      <c r="B494" s="3" t="s">
        <v>4004</v>
      </c>
      <c r="C494" s="3" t="s">
        <v>51</v>
      </c>
      <c r="D494" s="3" t="s">
        <v>227</v>
      </c>
      <c r="E494" s="3" t="s">
        <v>228</v>
      </c>
      <c r="F494" s="3" t="s">
        <v>4005</v>
      </c>
      <c r="G494" s="3" t="s">
        <v>4006</v>
      </c>
      <c r="H494" s="3" t="s">
        <v>56</v>
      </c>
      <c r="I494" s="3" t="s">
        <v>132</v>
      </c>
      <c r="J494" s="3" t="s">
        <v>16</v>
      </c>
      <c r="K494" s="3" t="s">
        <v>1958</v>
      </c>
      <c r="L494" s="3" t="s">
        <v>233</v>
      </c>
      <c r="M494" s="3" t="s">
        <v>81</v>
      </c>
      <c r="N494" s="3" t="s">
        <v>4007</v>
      </c>
      <c r="O494" s="3" t="s">
        <v>227</v>
      </c>
      <c r="P494" s="3" t="s">
        <v>475</v>
      </c>
      <c r="Q494" s="3" t="s">
        <v>62</v>
      </c>
      <c r="R494" s="3" t="s">
        <v>655</v>
      </c>
      <c r="S494" s="3" t="s">
        <v>64</v>
      </c>
      <c r="T494" s="3" t="s">
        <v>65</v>
      </c>
      <c r="U494" s="3" t="s">
        <v>4008</v>
      </c>
      <c r="V494" s="3" t="s">
        <v>305</v>
      </c>
      <c r="W494" s="3" t="s">
        <v>68</v>
      </c>
      <c r="X494" s="3" t="s">
        <v>69</v>
      </c>
      <c r="Y494" s="3" t="s">
        <v>4009</v>
      </c>
      <c r="Z494" s="3" t="s">
        <v>240</v>
      </c>
      <c r="AA494" s="3" t="s">
        <v>3944</v>
      </c>
      <c r="AB494" s="3" t="s">
        <v>241</v>
      </c>
      <c r="AC494" s="3" t="s">
        <v>4010</v>
      </c>
      <c r="AD494" s="3" t="s">
        <v>243</v>
      </c>
      <c r="AE494" s="7" t="str">
        <f>HYPERLINK("https://static.wenjuan.pub/6448a247d0af58d925dffb12/upload_file/80-Q30-A238A53B-49...-783088.jpeg?e=1683388971&amp;token=-S3u1w3JrmFKSFNKh6j5JQkPKMGLqf-aPDDdDxY6:pqh2ftY8g9d40rT7M5WyOs8Epa0=","A238A53B-499E-49E9-8F45-A8FAABA3C448.jpeg")</f>
        <v>A238A53B-499E-49E9-8F45-A8FAABA3C448.jpeg</v>
      </c>
    </row>
    <row r="495" s="1" customFormat="1" spans="1:31">
      <c r="A495" s="2">
        <v>494</v>
      </c>
      <c r="B495" s="3" t="s">
        <v>4011</v>
      </c>
      <c r="C495" s="3" t="s">
        <v>51</v>
      </c>
      <c r="D495" s="3" t="s">
        <v>227</v>
      </c>
      <c r="E495" s="3" t="s">
        <v>228</v>
      </c>
      <c r="F495" s="3" t="s">
        <v>4012</v>
      </c>
      <c r="G495" s="3" t="s">
        <v>4013</v>
      </c>
      <c r="H495" s="3" t="s">
        <v>56</v>
      </c>
      <c r="I495" s="3" t="s">
        <v>132</v>
      </c>
      <c r="J495" s="3" t="s">
        <v>264</v>
      </c>
      <c r="K495" s="3" t="s">
        <v>4014</v>
      </c>
      <c r="L495" s="3" t="s">
        <v>347</v>
      </c>
      <c r="M495" s="3" t="s">
        <v>542</v>
      </c>
      <c r="N495" s="3" t="s">
        <v>4015</v>
      </c>
      <c r="O495" s="3" t="s">
        <v>227</v>
      </c>
      <c r="P495" s="3" t="s">
        <v>1185</v>
      </c>
      <c r="Q495" s="3" t="s">
        <v>62</v>
      </c>
      <c r="R495" s="3" t="s">
        <v>884</v>
      </c>
      <c r="S495" s="3" t="s">
        <v>64</v>
      </c>
      <c r="T495" s="3" t="s">
        <v>4016</v>
      </c>
      <c r="U495" s="3"/>
      <c r="V495" s="3" t="s">
        <v>67</v>
      </c>
      <c r="W495" s="3" t="s">
        <v>339</v>
      </c>
      <c r="X495" s="3" t="s">
        <v>69</v>
      </c>
      <c r="Y495" s="3" t="s">
        <v>4017</v>
      </c>
      <c r="Z495" s="3" t="s">
        <v>240</v>
      </c>
      <c r="AA495" s="3" t="s">
        <v>3944</v>
      </c>
      <c r="AB495" s="3" t="s">
        <v>241</v>
      </c>
      <c r="AC495" s="3" t="s">
        <v>4018</v>
      </c>
      <c r="AD495" s="3" t="s">
        <v>243</v>
      </c>
      <c r="AE495" s="7" t="str">
        <f>HYPERLINK("https://static.wenjuan.pub/6448a247d0af58d925dffb12/upload_file/107-Q30-16832513370...-933137.jpg?e=1683388971&amp;token=-S3u1w3JrmFKSFNKh6j5JQkPKMGLqf-aPDDdDxY6:CGs0nKxfOMhaeHpBmWDY4XH0w_k=","1683251337050.jpg")</f>
        <v>1683251337050.jpg</v>
      </c>
    </row>
    <row r="496" s="1" customFormat="1" spans="1:31">
      <c r="A496" s="2">
        <v>495</v>
      </c>
      <c r="B496" s="3" t="s">
        <v>4019</v>
      </c>
      <c r="C496" s="3" t="s">
        <v>51</v>
      </c>
      <c r="D496" s="3" t="s">
        <v>227</v>
      </c>
      <c r="E496" s="3" t="s">
        <v>228</v>
      </c>
      <c r="F496" s="3" t="s">
        <v>4020</v>
      </c>
      <c r="G496" s="3" t="s">
        <v>4021</v>
      </c>
      <c r="H496" s="3" t="s">
        <v>56</v>
      </c>
      <c r="I496" s="3" t="s">
        <v>57</v>
      </c>
      <c r="J496" s="3" t="s">
        <v>817</v>
      </c>
      <c r="K496" s="3" t="s">
        <v>1787</v>
      </c>
      <c r="L496" s="3" t="s">
        <v>347</v>
      </c>
      <c r="M496" s="3" t="s">
        <v>81</v>
      </c>
      <c r="N496" s="3" t="s">
        <v>4022</v>
      </c>
      <c r="O496" s="3" t="s">
        <v>227</v>
      </c>
      <c r="P496" s="3" t="s">
        <v>4023</v>
      </c>
      <c r="Q496" s="3" t="s">
        <v>62</v>
      </c>
      <c r="R496" s="3" t="s">
        <v>63</v>
      </c>
      <c r="S496" s="3" t="s">
        <v>64</v>
      </c>
      <c r="T496" s="3" t="s">
        <v>65</v>
      </c>
      <c r="U496" s="3" t="s">
        <v>4024</v>
      </c>
      <c r="V496" s="3" t="s">
        <v>3722</v>
      </c>
      <c r="W496" s="3" t="s">
        <v>68</v>
      </c>
      <c r="X496" s="3" t="s">
        <v>69</v>
      </c>
      <c r="Y496" s="3" t="s">
        <v>4025</v>
      </c>
      <c r="Z496" s="3" t="s">
        <v>240</v>
      </c>
      <c r="AA496" s="3" t="s">
        <v>3944</v>
      </c>
      <c r="AB496" s="3" t="s">
        <v>241</v>
      </c>
      <c r="AC496" s="3" t="s">
        <v>4026</v>
      </c>
      <c r="AD496" s="3" t="s">
        <v>243</v>
      </c>
      <c r="AE496" s="7" t="str">
        <f>HYPERLINK("https://static.wenjuan.pub/6448a247d0af58d925dffb12/upload_file/104-Q30-image-560673.jpg?e=1683388971&amp;token=-S3u1w3JrmFKSFNKh6j5JQkPKMGLqf-aPDDdDxY6:HGMbyPemRnYloJ3AhHDYtBJmYCw=","image.jpg")</f>
        <v>image.jpg</v>
      </c>
    </row>
    <row r="497" s="1" customFormat="1" spans="1:31">
      <c r="A497" s="2">
        <v>496</v>
      </c>
      <c r="B497" s="3" t="s">
        <v>4027</v>
      </c>
      <c r="C497" s="3" t="s">
        <v>51</v>
      </c>
      <c r="D497" s="3" t="s">
        <v>227</v>
      </c>
      <c r="E497" s="3" t="s">
        <v>3722</v>
      </c>
      <c r="F497" s="3" t="s">
        <v>4028</v>
      </c>
      <c r="G497" s="3" t="s">
        <v>4029</v>
      </c>
      <c r="H497" s="3" t="s">
        <v>56</v>
      </c>
      <c r="I497" s="3" t="s">
        <v>57</v>
      </c>
      <c r="J497" s="3" t="s">
        <v>3749</v>
      </c>
      <c r="K497" s="3" t="s">
        <v>220</v>
      </c>
      <c r="L497" s="3" t="s">
        <v>347</v>
      </c>
      <c r="M497" s="3" t="s">
        <v>4030</v>
      </c>
      <c r="N497" s="3" t="s">
        <v>4030</v>
      </c>
      <c r="O497" s="3" t="s">
        <v>227</v>
      </c>
      <c r="P497" s="3" t="s">
        <v>208</v>
      </c>
      <c r="Q497" s="3" t="s">
        <v>62</v>
      </c>
      <c r="R497" s="3" t="s">
        <v>63</v>
      </c>
      <c r="S497" s="3" t="s">
        <v>64</v>
      </c>
      <c r="T497" s="3" t="s">
        <v>65</v>
      </c>
      <c r="U497" s="3" t="s">
        <v>4031</v>
      </c>
      <c r="V497" s="3" t="s">
        <v>210</v>
      </c>
      <c r="W497" s="3" t="s">
        <v>68</v>
      </c>
      <c r="X497" s="3" t="s">
        <v>69</v>
      </c>
      <c r="Y497" s="3" t="s">
        <v>4032</v>
      </c>
      <c r="Z497" s="3" t="s">
        <v>240</v>
      </c>
      <c r="AA497" s="3" t="s">
        <v>3944</v>
      </c>
      <c r="AB497" s="3" t="s">
        <v>241</v>
      </c>
      <c r="AC497" s="3" t="s">
        <v>4033</v>
      </c>
      <c r="AD497" s="3" t="s">
        <v>243</v>
      </c>
      <c r="AE497" s="7" t="str">
        <f>HYPERLINK("https://static.wenjuan.pub/6448a247d0af58d925dffb12/upload_file/115-Q30-16832515716...-540293.jpg?e=1683388971&amp;token=-S3u1w3JrmFKSFNKh6j5JQkPKMGLqf-aPDDdDxY6:H5XvPAmklPV1gu_yoi-fJWCMqF4=","1683251571660.jpg")</f>
        <v>1683251571660.jpg</v>
      </c>
    </row>
    <row r="498" s="1" customFormat="1" spans="1:31">
      <c r="A498" s="2">
        <v>497</v>
      </c>
      <c r="B498" s="3" t="s">
        <v>4034</v>
      </c>
      <c r="C498" s="3" t="s">
        <v>51</v>
      </c>
      <c r="D498" s="3" t="s">
        <v>227</v>
      </c>
      <c r="E498" s="3" t="s">
        <v>228</v>
      </c>
      <c r="F498" s="3" t="s">
        <v>4035</v>
      </c>
      <c r="G498" s="3" t="s">
        <v>4036</v>
      </c>
      <c r="H498" s="3" t="s">
        <v>56</v>
      </c>
      <c r="I498" s="3" t="s">
        <v>57</v>
      </c>
      <c r="J498" s="3" t="s">
        <v>4037</v>
      </c>
      <c r="K498" s="3" t="s">
        <v>1787</v>
      </c>
      <c r="L498" s="3" t="s">
        <v>347</v>
      </c>
      <c r="M498" s="3" t="s">
        <v>81</v>
      </c>
      <c r="N498" s="3" t="s">
        <v>4038</v>
      </c>
      <c r="O498" s="3" t="s">
        <v>227</v>
      </c>
      <c r="P498" s="3" t="s">
        <v>83</v>
      </c>
      <c r="Q498" s="3" t="s">
        <v>62</v>
      </c>
      <c r="R498" s="3" t="s">
        <v>558</v>
      </c>
      <c r="S498" s="3" t="s">
        <v>64</v>
      </c>
      <c r="T498" s="3" t="s">
        <v>97</v>
      </c>
      <c r="U498" s="3"/>
      <c r="V498" s="3" t="s">
        <v>4039</v>
      </c>
      <c r="W498" s="3" t="s">
        <v>68</v>
      </c>
      <c r="X498" s="3" t="s">
        <v>69</v>
      </c>
      <c r="Y498" s="3" t="s">
        <v>4040</v>
      </c>
      <c r="Z498" s="3" t="s">
        <v>240</v>
      </c>
      <c r="AA498" s="3" t="s">
        <v>3944</v>
      </c>
      <c r="AB498" s="3" t="s">
        <v>241</v>
      </c>
      <c r="AC498" s="3" t="s">
        <v>4041</v>
      </c>
      <c r="AD498" s="3" t="s">
        <v>243</v>
      </c>
      <c r="AE498" s="7" t="str">
        <f>HYPERLINK("https://static.wenjuan.pub/6448a247d0af58d925dffb12/upload_file/124-Q30-16832518539...-241780.jpg?e=1683388971&amp;token=-S3u1w3JrmFKSFNKh6j5JQkPKMGLqf-aPDDdDxY6:1zEUHSA7Z6JpCSlZK6FJ0WozO1E=","1683251853955.jpg")</f>
        <v>1683251853955.jpg</v>
      </c>
    </row>
    <row r="499" s="1" customFormat="1" spans="1:31">
      <c r="A499" s="2">
        <v>498</v>
      </c>
      <c r="B499" s="3" t="s">
        <v>4042</v>
      </c>
      <c r="C499" s="3" t="s">
        <v>51</v>
      </c>
      <c r="D499" s="3" t="s">
        <v>227</v>
      </c>
      <c r="E499" s="3" t="s">
        <v>228</v>
      </c>
      <c r="F499" s="3" t="s">
        <v>4043</v>
      </c>
      <c r="G499" s="3" t="s">
        <v>4044</v>
      </c>
      <c r="H499" s="3" t="s">
        <v>78</v>
      </c>
      <c r="I499" s="3" t="s">
        <v>57</v>
      </c>
      <c r="J499" s="3" t="s">
        <v>1418</v>
      </c>
      <c r="K499" s="3" t="s">
        <v>1313</v>
      </c>
      <c r="L499" s="3" t="s">
        <v>347</v>
      </c>
      <c r="M499" s="3" t="s">
        <v>59</v>
      </c>
      <c r="N499" s="3" t="s">
        <v>4045</v>
      </c>
      <c r="O499" s="3" t="s">
        <v>227</v>
      </c>
      <c r="P499" s="3" t="s">
        <v>4046</v>
      </c>
      <c r="Q499" s="3" t="s">
        <v>62</v>
      </c>
      <c r="R499" s="3" t="s">
        <v>465</v>
      </c>
      <c r="S499" s="3" t="s">
        <v>64</v>
      </c>
      <c r="T499" s="3" t="s">
        <v>65</v>
      </c>
      <c r="U499" s="3"/>
      <c r="V499" s="3" t="s">
        <v>240</v>
      </c>
      <c r="W499" s="3" t="s">
        <v>99</v>
      </c>
      <c r="X499" s="3" t="s">
        <v>69</v>
      </c>
      <c r="Y499" s="3" t="s">
        <v>4047</v>
      </c>
      <c r="Z499" s="3" t="s">
        <v>240</v>
      </c>
      <c r="AA499" s="3" t="s">
        <v>3944</v>
      </c>
      <c r="AB499" s="3" t="s">
        <v>241</v>
      </c>
      <c r="AC499" s="3" t="s">
        <v>4048</v>
      </c>
      <c r="AD499" s="3" t="s">
        <v>243</v>
      </c>
      <c r="AE499" s="7" t="str">
        <f>HYPERLINK("https://static.wenjuan.pub/6448a247d0af58d925dffb12/upload_file/131-Q30-image-698535.jpg?e=1683388971&amp;token=-S3u1w3JrmFKSFNKh6j5JQkPKMGLqf-aPDDdDxY6:yHN32fwGpXbCNaDtfCJRm70fTjk=","image.jpg")</f>
        <v>image.jpg</v>
      </c>
    </row>
    <row r="500" s="1" customFormat="1" spans="1:31">
      <c r="A500" s="2">
        <v>499</v>
      </c>
      <c r="B500" s="3" t="s">
        <v>4049</v>
      </c>
      <c r="C500" s="3" t="s">
        <v>51</v>
      </c>
      <c r="D500" s="3" t="s">
        <v>227</v>
      </c>
      <c r="E500" s="3" t="s">
        <v>228</v>
      </c>
      <c r="F500" s="3" t="s">
        <v>4050</v>
      </c>
      <c r="G500" s="3" t="s">
        <v>4051</v>
      </c>
      <c r="H500" s="3" t="s">
        <v>56</v>
      </c>
      <c r="I500" s="3" t="s">
        <v>57</v>
      </c>
      <c r="J500" s="3" t="s">
        <v>2041</v>
      </c>
      <c r="K500" s="3" t="s">
        <v>1787</v>
      </c>
      <c r="L500" s="3" t="s">
        <v>347</v>
      </c>
      <c r="M500" s="3" t="s">
        <v>81</v>
      </c>
      <c r="N500" s="3" t="s">
        <v>4052</v>
      </c>
      <c r="O500" s="3" t="s">
        <v>227</v>
      </c>
      <c r="P500" s="3" t="s">
        <v>292</v>
      </c>
      <c r="Q500" s="3" t="s">
        <v>62</v>
      </c>
      <c r="R500" s="3" t="s">
        <v>2052</v>
      </c>
      <c r="S500" s="3" t="s">
        <v>64</v>
      </c>
      <c r="T500" s="3" t="s">
        <v>1525</v>
      </c>
      <c r="U500" s="3"/>
      <c r="V500" s="3" t="s">
        <v>240</v>
      </c>
      <c r="W500" s="3" t="s">
        <v>68</v>
      </c>
      <c r="X500" s="3" t="s">
        <v>69</v>
      </c>
      <c r="Y500" s="3" t="s">
        <v>4053</v>
      </c>
      <c r="Z500" s="3" t="s">
        <v>240</v>
      </c>
      <c r="AA500" s="3" t="s">
        <v>3944</v>
      </c>
      <c r="AB500" s="3" t="s">
        <v>241</v>
      </c>
      <c r="AC500" s="3" t="s">
        <v>4054</v>
      </c>
      <c r="AD500" s="3" t="s">
        <v>243</v>
      </c>
      <c r="AE500" s="7" t="str">
        <f>HYPERLINK("https://static.wenjuan.pub/6448a247d0af58d925dffb12/upload_file/176-Q30-16832543322...-526467.jpg?e=1683388971&amp;token=-S3u1w3JrmFKSFNKh6j5JQkPKMGLqf-aPDDdDxY6:wExIE8iiErsySH2_HS8Ma8il_Ok=","1683254332228.jpg")</f>
        <v>1683254332228.jpg</v>
      </c>
    </row>
    <row r="501" s="1" customFormat="1" spans="1:31">
      <c r="A501" s="2">
        <v>500</v>
      </c>
      <c r="B501" s="3" t="s">
        <v>4055</v>
      </c>
      <c r="C501" s="3" t="s">
        <v>51</v>
      </c>
      <c r="D501" s="3" t="s">
        <v>227</v>
      </c>
      <c r="E501" s="3" t="s">
        <v>228</v>
      </c>
      <c r="F501" s="3" t="s">
        <v>4056</v>
      </c>
      <c r="G501" s="3" t="s">
        <v>4057</v>
      </c>
      <c r="H501" s="3" t="s">
        <v>56</v>
      </c>
      <c r="I501" s="3" t="s">
        <v>57</v>
      </c>
      <c r="J501" s="3" t="s">
        <v>231</v>
      </c>
      <c r="K501" s="3" t="s">
        <v>232</v>
      </c>
      <c r="L501" s="3" t="s">
        <v>347</v>
      </c>
      <c r="M501" s="3" t="s">
        <v>1497</v>
      </c>
      <c r="N501" s="3" t="s">
        <v>4058</v>
      </c>
      <c r="O501" s="3" t="s">
        <v>227</v>
      </c>
      <c r="P501" s="3" t="s">
        <v>722</v>
      </c>
      <c r="Q501" s="3" t="s">
        <v>62</v>
      </c>
      <c r="R501" s="3" t="s">
        <v>1445</v>
      </c>
      <c r="S501" s="3" t="s">
        <v>64</v>
      </c>
      <c r="T501" s="3" t="s">
        <v>97</v>
      </c>
      <c r="U501" s="3"/>
      <c r="V501" s="3" t="s">
        <v>67</v>
      </c>
      <c r="W501" s="3" t="s">
        <v>339</v>
      </c>
      <c r="X501" s="3" t="s">
        <v>69</v>
      </c>
      <c r="Y501" s="3" t="s">
        <v>4059</v>
      </c>
      <c r="Z501" s="3" t="s">
        <v>240</v>
      </c>
      <c r="AA501" s="3" t="s">
        <v>3944</v>
      </c>
      <c r="AB501" s="3" t="s">
        <v>241</v>
      </c>
      <c r="AC501" s="3" t="s">
        <v>4060</v>
      </c>
      <c r="AD501" s="3" t="s">
        <v>243</v>
      </c>
      <c r="AE501" s="7" t="str">
        <f>HYPERLINK("https://static.wenjuan.pub/6448a247d0af58d925dffb12/upload_file/231-Q30-image-768160.jpg?e=1683388971&amp;token=-S3u1w3JrmFKSFNKh6j5JQkPKMGLqf-aPDDdDxY6:qwTLA0dbrmD966-HYTh2RWEpqSE=","image.jpg")</f>
        <v>image.jpg</v>
      </c>
    </row>
    <row r="502" s="1" customFormat="1" spans="1:31">
      <c r="A502" s="2">
        <v>501</v>
      </c>
      <c r="B502" s="3" t="s">
        <v>4061</v>
      </c>
      <c r="C502" s="3" t="s">
        <v>51</v>
      </c>
      <c r="D502" s="3" t="s">
        <v>227</v>
      </c>
      <c r="E502" s="3" t="s">
        <v>228</v>
      </c>
      <c r="F502" s="3" t="s">
        <v>4062</v>
      </c>
      <c r="G502" s="3" t="s">
        <v>4063</v>
      </c>
      <c r="H502" s="3" t="s">
        <v>56</v>
      </c>
      <c r="I502" s="3" t="s">
        <v>57</v>
      </c>
      <c r="J502" s="3" t="s">
        <v>2041</v>
      </c>
      <c r="K502" s="3" t="s">
        <v>232</v>
      </c>
      <c r="L502" s="3" t="s">
        <v>347</v>
      </c>
      <c r="M502" s="3" t="s">
        <v>81</v>
      </c>
      <c r="N502" s="3" t="s">
        <v>4064</v>
      </c>
      <c r="O502" s="3" t="s">
        <v>227</v>
      </c>
      <c r="P502" s="3" t="s">
        <v>872</v>
      </c>
      <c r="Q502" s="3" t="s">
        <v>62</v>
      </c>
      <c r="R502" s="3" t="s">
        <v>558</v>
      </c>
      <c r="S502" s="3" t="s">
        <v>64</v>
      </c>
      <c r="T502" s="3" t="s">
        <v>97</v>
      </c>
      <c r="U502" s="3" t="s">
        <v>4065</v>
      </c>
      <c r="V502" s="3" t="s">
        <v>210</v>
      </c>
      <c r="W502" s="3" t="s">
        <v>68</v>
      </c>
      <c r="X502" s="3" t="s">
        <v>69</v>
      </c>
      <c r="Y502" s="3" t="s">
        <v>4066</v>
      </c>
      <c r="Z502" s="3" t="s">
        <v>240</v>
      </c>
      <c r="AA502" s="3" t="s">
        <v>3944</v>
      </c>
      <c r="AB502" s="3" t="s">
        <v>241</v>
      </c>
      <c r="AC502" s="3" t="s">
        <v>4067</v>
      </c>
      <c r="AD502" s="3" t="s">
        <v>243</v>
      </c>
      <c r="AE502" s="7" t="str">
        <f>HYPERLINK("https://static.wenjuan.pub/6448a247d0af58d925dffb12/upload_file/233-Q30-image-105578.jpg?e=1683388971&amp;token=-S3u1w3JrmFKSFNKh6j5JQkPKMGLqf-aPDDdDxY6:nir5wBkP6H3L3JLgiR8dMEqjcwI=","image.jpg")</f>
        <v>image.jpg</v>
      </c>
    </row>
    <row r="503" s="1" customFormat="1" spans="1:31">
      <c r="A503" s="2">
        <v>502</v>
      </c>
      <c r="B503" s="3" t="s">
        <v>4068</v>
      </c>
      <c r="C503" s="3" t="s">
        <v>51</v>
      </c>
      <c r="D503" s="3" t="s">
        <v>227</v>
      </c>
      <c r="E503" s="3" t="s">
        <v>228</v>
      </c>
      <c r="F503" s="3" t="s">
        <v>4069</v>
      </c>
      <c r="G503" s="3" t="s">
        <v>4070</v>
      </c>
      <c r="H503" s="3" t="s">
        <v>56</v>
      </c>
      <c r="I503" s="3" t="s">
        <v>132</v>
      </c>
      <c r="J503" s="3" t="s">
        <v>2317</v>
      </c>
      <c r="K503" s="3" t="s">
        <v>2049</v>
      </c>
      <c r="L503" s="3" t="s">
        <v>347</v>
      </c>
      <c r="M503" s="3" t="s">
        <v>81</v>
      </c>
      <c r="N503" s="3" t="s">
        <v>4071</v>
      </c>
      <c r="O503" s="3" t="s">
        <v>227</v>
      </c>
      <c r="P503" s="3" t="s">
        <v>83</v>
      </c>
      <c r="Q503" s="3" t="s">
        <v>84</v>
      </c>
      <c r="R503" s="3" t="s">
        <v>3839</v>
      </c>
      <c r="S503" s="3" t="s">
        <v>64</v>
      </c>
      <c r="T503" s="3" t="s">
        <v>65</v>
      </c>
      <c r="U503" s="3" t="s">
        <v>4072</v>
      </c>
      <c r="V503" s="3" t="s">
        <v>3722</v>
      </c>
      <c r="W503" s="3" t="s">
        <v>68</v>
      </c>
      <c r="X503" s="3" t="s">
        <v>69</v>
      </c>
      <c r="Y503" s="3" t="s">
        <v>4073</v>
      </c>
      <c r="Z503" s="3" t="s">
        <v>240</v>
      </c>
      <c r="AA503" s="3" t="s">
        <v>3944</v>
      </c>
      <c r="AB503" s="3" t="s">
        <v>241</v>
      </c>
      <c r="AC503" s="3" t="s">
        <v>4074</v>
      </c>
      <c r="AD503" s="3" t="s">
        <v>243</v>
      </c>
      <c r="AE503" s="7" t="str">
        <f>HYPERLINK("https://static.wenjuan.pub/6448a247d0af58d925dffb12/upload_file/239-Q30-16832557686...-694472.jpg?e=1683388971&amp;token=-S3u1w3JrmFKSFNKh6j5JQkPKMGLqf-aPDDdDxY6:Mirqb9I-aniqyoKgaxFgSmRIRk0=","1683255768659.jpg")</f>
        <v>1683255768659.jpg</v>
      </c>
    </row>
    <row r="504" s="1" customFormat="1" spans="1:31">
      <c r="A504" s="2">
        <v>503</v>
      </c>
      <c r="B504" s="3" t="s">
        <v>4075</v>
      </c>
      <c r="C504" s="3" t="s">
        <v>51</v>
      </c>
      <c r="D504" s="3" t="s">
        <v>227</v>
      </c>
      <c r="E504" s="3" t="s">
        <v>228</v>
      </c>
      <c r="F504" s="3" t="s">
        <v>4076</v>
      </c>
      <c r="G504" s="3" t="s">
        <v>4077</v>
      </c>
      <c r="H504" s="3" t="s">
        <v>78</v>
      </c>
      <c r="I504" s="3" t="s">
        <v>57</v>
      </c>
      <c r="J504" s="3" t="s">
        <v>231</v>
      </c>
      <c r="K504" s="3" t="s">
        <v>220</v>
      </c>
      <c r="L504" s="3" t="s">
        <v>3627</v>
      </c>
      <c r="M504" s="3" t="s">
        <v>4078</v>
      </c>
      <c r="N504" s="3" t="s">
        <v>4078</v>
      </c>
      <c r="O504" s="3" t="s">
        <v>227</v>
      </c>
      <c r="P504" s="3" t="s">
        <v>172</v>
      </c>
      <c r="Q504" s="3" t="s">
        <v>62</v>
      </c>
      <c r="R504" s="3" t="s">
        <v>591</v>
      </c>
      <c r="S504" s="3" t="s">
        <v>64</v>
      </c>
      <c r="T504" s="3" t="s">
        <v>97</v>
      </c>
      <c r="U504" s="3" t="s">
        <v>4079</v>
      </c>
      <c r="V504" s="3" t="s">
        <v>67</v>
      </c>
      <c r="W504" s="3" t="s">
        <v>68</v>
      </c>
      <c r="X504" s="3" t="s">
        <v>69</v>
      </c>
      <c r="Y504" s="3" t="s">
        <v>4080</v>
      </c>
      <c r="Z504" s="3" t="s">
        <v>240</v>
      </c>
      <c r="AA504" s="3" t="s">
        <v>3944</v>
      </c>
      <c r="AB504" s="3" t="s">
        <v>241</v>
      </c>
      <c r="AC504" s="3" t="s">
        <v>4081</v>
      </c>
      <c r="AD504" s="3" t="s">
        <v>243</v>
      </c>
      <c r="AE504" s="7" t="str">
        <f>HYPERLINK("https://static.wenjuan.pub/6448a247d0af58d925dffb12/upload_file/270-Q30-16832566732...-831173.jpg?e=1683388971&amp;token=-S3u1w3JrmFKSFNKh6j5JQkPKMGLqf-aPDDdDxY6:tOkhzDZ4Gy2TzRI_3CXn8mrsrKg=","1683256673226.jpg")</f>
        <v>1683256673226.jpg</v>
      </c>
    </row>
    <row r="505" s="1" customFormat="1" spans="1:31">
      <c r="A505" s="2">
        <v>504</v>
      </c>
      <c r="B505" s="3" t="s">
        <v>4082</v>
      </c>
      <c r="C505" s="3" t="s">
        <v>51</v>
      </c>
      <c r="D505" s="3" t="s">
        <v>52</v>
      </c>
      <c r="E505" s="3" t="s">
        <v>228</v>
      </c>
      <c r="F505" s="3" t="s">
        <v>4083</v>
      </c>
      <c r="G505" s="3" t="s">
        <v>4084</v>
      </c>
      <c r="H505" s="3" t="s">
        <v>78</v>
      </c>
      <c r="I505" s="3" t="s">
        <v>57</v>
      </c>
      <c r="J505" s="3" t="s">
        <v>231</v>
      </c>
      <c r="K505" s="3" t="s">
        <v>1958</v>
      </c>
      <c r="L505" s="3" t="s">
        <v>347</v>
      </c>
      <c r="M505" s="3" t="s">
        <v>720</v>
      </c>
      <c r="N505" s="3" t="s">
        <v>4085</v>
      </c>
      <c r="O505" s="3" t="s">
        <v>227</v>
      </c>
      <c r="P505" s="3" t="s">
        <v>722</v>
      </c>
      <c r="Q505" s="3" t="s">
        <v>62</v>
      </c>
      <c r="R505" s="3" t="s">
        <v>591</v>
      </c>
      <c r="S505" s="3" t="s">
        <v>64</v>
      </c>
      <c r="T505" s="3" t="s">
        <v>97</v>
      </c>
      <c r="U505" s="3"/>
      <c r="V505" s="3" t="s">
        <v>67</v>
      </c>
      <c r="W505" s="3" t="s">
        <v>68</v>
      </c>
      <c r="X505" s="3" t="s">
        <v>69</v>
      </c>
      <c r="Y505" s="3" t="s">
        <v>4086</v>
      </c>
      <c r="Z505" s="3" t="s">
        <v>240</v>
      </c>
      <c r="AA505" s="3" t="s">
        <v>3944</v>
      </c>
      <c r="AB505" s="3" t="s">
        <v>241</v>
      </c>
      <c r="AC505" s="3" t="s">
        <v>4087</v>
      </c>
      <c r="AD505" s="3" t="s">
        <v>243</v>
      </c>
      <c r="AE505" s="7" t="str">
        <f>HYPERLINK("https://static.wenjuan.pub/6448a247d0af58d925dffb12/upload_file/274-Q30-16832567995...-624120.jpg?e=1683388971&amp;token=-S3u1w3JrmFKSFNKh6j5JQkPKMGLqf-aPDDdDxY6:DhiJ1D8TxOfB-kPH3_PTF0UnaRM=","1683256799525.jpg")</f>
        <v>1683256799525.jpg</v>
      </c>
    </row>
    <row r="506" s="1" customFormat="1" spans="1:31">
      <c r="A506" s="2">
        <v>505</v>
      </c>
      <c r="B506" s="3" t="s">
        <v>4088</v>
      </c>
      <c r="C506" s="3" t="s">
        <v>51</v>
      </c>
      <c r="D506" s="3" t="s">
        <v>227</v>
      </c>
      <c r="E506" s="3" t="s">
        <v>228</v>
      </c>
      <c r="F506" s="3" t="s">
        <v>4089</v>
      </c>
      <c r="G506" s="3" t="s">
        <v>4090</v>
      </c>
      <c r="H506" s="3" t="s">
        <v>56</v>
      </c>
      <c r="I506" s="3" t="s">
        <v>57</v>
      </c>
      <c r="J506" s="3" t="s">
        <v>4091</v>
      </c>
      <c r="K506" s="3" t="s">
        <v>1935</v>
      </c>
      <c r="L506" s="3" t="s">
        <v>4092</v>
      </c>
      <c r="M506" s="3" t="s">
        <v>234</v>
      </c>
      <c r="N506" s="3" t="s">
        <v>4093</v>
      </c>
      <c r="O506" s="3" t="s">
        <v>227</v>
      </c>
      <c r="P506" s="3" t="s">
        <v>292</v>
      </c>
      <c r="Q506" s="3" t="s">
        <v>62</v>
      </c>
      <c r="R506" s="3" t="s">
        <v>112</v>
      </c>
      <c r="S506" s="3" t="s">
        <v>64</v>
      </c>
      <c r="T506" s="3" t="s">
        <v>65</v>
      </c>
      <c r="U506" s="3" t="s">
        <v>4094</v>
      </c>
      <c r="V506" s="3" t="s">
        <v>240</v>
      </c>
      <c r="W506" s="3" t="s">
        <v>68</v>
      </c>
      <c r="X506" s="3" t="s">
        <v>69</v>
      </c>
      <c r="Y506" s="3" t="s">
        <v>4095</v>
      </c>
      <c r="Z506" s="3" t="s">
        <v>240</v>
      </c>
      <c r="AA506" s="3" t="s">
        <v>3944</v>
      </c>
      <c r="AB506" s="3" t="s">
        <v>241</v>
      </c>
      <c r="AC506" s="3" t="s">
        <v>4096</v>
      </c>
      <c r="AD506" s="3" t="s">
        <v>243</v>
      </c>
      <c r="AE506" s="7" t="str">
        <f>HYPERLINK("https://static.wenjuan.pub/6448a247d0af58d925dffb12/upload_file/294-Q30-B5368CBC-FD...-699511.jpeg?e=1683388971&amp;token=-S3u1w3JrmFKSFNKh6j5JQkPKMGLqf-aPDDdDxY6:Liu3BBli9tbBNMMmk7JbTv2t0sY=","B5368CBC-FDA3-4214-9AFF-095530B8E503.jpeg")</f>
        <v>B5368CBC-FDA3-4214-9AFF-095530B8E503.jpeg</v>
      </c>
    </row>
    <row r="507" s="1" customFormat="1" spans="1:31">
      <c r="A507" s="2">
        <v>506</v>
      </c>
      <c r="B507" s="3" t="s">
        <v>4097</v>
      </c>
      <c r="C507" s="3" t="s">
        <v>51</v>
      </c>
      <c r="D507" s="3" t="s">
        <v>227</v>
      </c>
      <c r="E507" s="3" t="s">
        <v>228</v>
      </c>
      <c r="F507" s="3" t="s">
        <v>4098</v>
      </c>
      <c r="G507" s="3" t="s">
        <v>4099</v>
      </c>
      <c r="H507" s="3" t="s">
        <v>146</v>
      </c>
      <c r="I507" s="3" t="s">
        <v>57</v>
      </c>
      <c r="J507" s="3" t="s">
        <v>3322</v>
      </c>
      <c r="K507" s="3" t="s">
        <v>220</v>
      </c>
      <c r="L507" s="3" t="s">
        <v>347</v>
      </c>
      <c r="M507" s="3" t="s">
        <v>81</v>
      </c>
      <c r="N507" s="3" t="s">
        <v>4100</v>
      </c>
      <c r="O507" s="3" t="s">
        <v>227</v>
      </c>
      <c r="P507" s="3" t="s">
        <v>1622</v>
      </c>
      <c r="Q507" s="3" t="s">
        <v>62</v>
      </c>
      <c r="R507" s="3" t="s">
        <v>63</v>
      </c>
      <c r="S507" s="3" t="s">
        <v>64</v>
      </c>
      <c r="T507" s="3" t="s">
        <v>97</v>
      </c>
      <c r="U507" s="3"/>
      <c r="V507" s="3" t="s">
        <v>210</v>
      </c>
      <c r="W507" s="3" t="s">
        <v>339</v>
      </c>
      <c r="X507" s="3" t="s">
        <v>69</v>
      </c>
      <c r="Y507" s="3" t="s">
        <v>4101</v>
      </c>
      <c r="Z507" s="3" t="s">
        <v>240</v>
      </c>
      <c r="AA507" s="3" t="s">
        <v>3944</v>
      </c>
      <c r="AB507" s="3" t="s">
        <v>241</v>
      </c>
      <c r="AC507" s="3" t="s">
        <v>4102</v>
      </c>
      <c r="AD507" s="3" t="s">
        <v>243</v>
      </c>
      <c r="AE507" s="7" t="str">
        <f>HYPERLINK("https://static.wenjuan.pub/6448a247d0af58d925dffb12/upload_file/328-Q30-16832583095...-814529.jpg?e=1683388971&amp;token=-S3u1w3JrmFKSFNKh6j5JQkPKMGLqf-aPDDdDxY6:Fj04uPGlBkkK8V1jFSKKE7bmJEo=","1683258309543.jpg")</f>
        <v>1683258309543.jpg</v>
      </c>
    </row>
    <row r="508" s="1" customFormat="1" spans="1:31">
      <c r="A508" s="2">
        <v>507</v>
      </c>
      <c r="B508" s="3" t="s">
        <v>4103</v>
      </c>
      <c r="C508" s="3" t="s">
        <v>51</v>
      </c>
      <c r="D508" s="3" t="s">
        <v>227</v>
      </c>
      <c r="E508" s="3" t="s">
        <v>228</v>
      </c>
      <c r="F508" s="3" t="s">
        <v>4104</v>
      </c>
      <c r="G508" s="3" t="s">
        <v>4105</v>
      </c>
      <c r="H508" s="3" t="s">
        <v>56</v>
      </c>
      <c r="I508" s="3" t="s">
        <v>57</v>
      </c>
      <c r="J508" s="3" t="s">
        <v>219</v>
      </c>
      <c r="K508" s="3" t="s">
        <v>220</v>
      </c>
      <c r="L508" s="3" t="s">
        <v>347</v>
      </c>
      <c r="M508" s="3" t="s">
        <v>234</v>
      </c>
      <c r="N508" s="3" t="s">
        <v>4106</v>
      </c>
      <c r="O508" s="3" t="s">
        <v>227</v>
      </c>
      <c r="P508" s="3" t="s">
        <v>292</v>
      </c>
      <c r="Q508" s="3" t="s">
        <v>62</v>
      </c>
      <c r="R508" s="3" t="s">
        <v>63</v>
      </c>
      <c r="S508" s="3" t="s">
        <v>64</v>
      </c>
      <c r="T508" s="3" t="s">
        <v>97</v>
      </c>
      <c r="U508" s="3"/>
      <c r="V508" s="3" t="s">
        <v>3722</v>
      </c>
      <c r="W508" s="3" t="s">
        <v>68</v>
      </c>
      <c r="X508" s="3" t="s">
        <v>69</v>
      </c>
      <c r="Y508" s="3" t="s">
        <v>4107</v>
      </c>
      <c r="Z508" s="3" t="s">
        <v>240</v>
      </c>
      <c r="AA508" s="3" t="s">
        <v>3944</v>
      </c>
      <c r="AB508" s="3" t="s">
        <v>241</v>
      </c>
      <c r="AC508" s="3" t="s">
        <v>4108</v>
      </c>
      <c r="AD508" s="3" t="s">
        <v>243</v>
      </c>
      <c r="AE508" s="7" t="str">
        <f>HYPERLINK("https://static.wenjuan.pub/6448a247d0af58d925dffb12/upload_file/379-Q30-image-119624.jpg?e=1683388971&amp;token=-S3u1w3JrmFKSFNKh6j5JQkPKMGLqf-aPDDdDxY6:b9D-z7Ch854TTyZEIIrkbzFmEX0=","image.jpg")</f>
        <v>image.jpg</v>
      </c>
    </row>
    <row r="509" s="1" customFormat="1" spans="1:31">
      <c r="A509" s="2">
        <v>508</v>
      </c>
      <c r="B509" s="3" t="s">
        <v>4109</v>
      </c>
      <c r="C509" s="3" t="s">
        <v>51</v>
      </c>
      <c r="D509" s="3" t="s">
        <v>227</v>
      </c>
      <c r="E509" s="3" t="s">
        <v>228</v>
      </c>
      <c r="F509" s="3" t="s">
        <v>4110</v>
      </c>
      <c r="G509" s="3" t="s">
        <v>4111</v>
      </c>
      <c r="H509" s="3" t="s">
        <v>56</v>
      </c>
      <c r="I509" s="3" t="s">
        <v>57</v>
      </c>
      <c r="J509" s="3" t="s">
        <v>16</v>
      </c>
      <c r="K509" s="3" t="s">
        <v>232</v>
      </c>
      <c r="L509" s="3" t="s">
        <v>233</v>
      </c>
      <c r="M509" s="3" t="s">
        <v>1843</v>
      </c>
      <c r="N509" s="3" t="s">
        <v>4112</v>
      </c>
      <c r="O509" s="3" t="s">
        <v>227</v>
      </c>
      <c r="P509" s="3" t="s">
        <v>4113</v>
      </c>
      <c r="Q509" s="3" t="s">
        <v>62</v>
      </c>
      <c r="R509" s="3" t="s">
        <v>63</v>
      </c>
      <c r="S509" s="3" t="s">
        <v>64</v>
      </c>
      <c r="T509" s="3" t="s">
        <v>4114</v>
      </c>
      <c r="U509" s="3"/>
      <c r="V509" s="3" t="s">
        <v>67</v>
      </c>
      <c r="W509" s="3" t="s">
        <v>99</v>
      </c>
      <c r="X509" s="3" t="s">
        <v>69</v>
      </c>
      <c r="Y509" s="3" t="s">
        <v>4115</v>
      </c>
      <c r="Z509" s="3" t="s">
        <v>240</v>
      </c>
      <c r="AA509" s="3" t="s">
        <v>3944</v>
      </c>
      <c r="AB509" s="3" t="s">
        <v>241</v>
      </c>
      <c r="AC509" s="3" t="s">
        <v>4116</v>
      </c>
      <c r="AD509" s="3" t="s">
        <v>243</v>
      </c>
      <c r="AE509" s="7" t="str">
        <f>HYPERLINK("https://static.wenjuan.pub/6448a247d0af58d925dffb12/upload_file/396-Q30-image-752852.jpg?e=1683388971&amp;token=-S3u1w3JrmFKSFNKh6j5JQkPKMGLqf-aPDDdDxY6:g53uyPyu5_OnwskGwQONCZpMatA=","image.jpg")</f>
        <v>image.jpg</v>
      </c>
    </row>
    <row r="510" s="1" customFormat="1" spans="1:31">
      <c r="A510" s="2">
        <v>509</v>
      </c>
      <c r="B510" s="3" t="s">
        <v>4117</v>
      </c>
      <c r="C510" s="3" t="s">
        <v>51</v>
      </c>
      <c r="D510" s="3" t="s">
        <v>227</v>
      </c>
      <c r="E510" s="3" t="s">
        <v>228</v>
      </c>
      <c r="F510" s="3" t="s">
        <v>4118</v>
      </c>
      <c r="G510" s="3" t="s">
        <v>1675</v>
      </c>
      <c r="H510" s="3" t="s">
        <v>146</v>
      </c>
      <c r="I510" s="3" t="s">
        <v>57</v>
      </c>
      <c r="J510" s="3" t="s">
        <v>264</v>
      </c>
      <c r="K510" s="3" t="s">
        <v>1958</v>
      </c>
      <c r="L510" s="3" t="s">
        <v>233</v>
      </c>
      <c r="M510" s="3" t="s">
        <v>81</v>
      </c>
      <c r="N510" s="3" t="s">
        <v>4119</v>
      </c>
      <c r="O510" s="3" t="s">
        <v>227</v>
      </c>
      <c r="P510" s="3" t="s">
        <v>883</v>
      </c>
      <c r="Q510" s="3" t="s">
        <v>62</v>
      </c>
      <c r="R510" s="3" t="s">
        <v>63</v>
      </c>
      <c r="S510" s="3" t="s">
        <v>64</v>
      </c>
      <c r="T510" s="3" t="s">
        <v>4120</v>
      </c>
      <c r="U510" s="3"/>
      <c r="V510" s="3" t="s">
        <v>305</v>
      </c>
      <c r="W510" s="3" t="s">
        <v>68</v>
      </c>
      <c r="X510" s="3" t="s">
        <v>69</v>
      </c>
      <c r="Y510" s="3" t="s">
        <v>4121</v>
      </c>
      <c r="Z510" s="3" t="s">
        <v>240</v>
      </c>
      <c r="AA510" s="3" t="s">
        <v>3944</v>
      </c>
      <c r="AB510" s="3" t="s">
        <v>241</v>
      </c>
      <c r="AC510" s="3" t="s">
        <v>4122</v>
      </c>
      <c r="AD510" s="3" t="s">
        <v>243</v>
      </c>
      <c r="AE510" s="7" t="str">
        <f>HYPERLINK("https://static.wenjuan.pub/6448a247d0af58d925dffb12/upload_file/407-Q30-16832606447...-899328.jpg?e=1683388971&amp;token=-S3u1w3JrmFKSFNKh6j5JQkPKMGLqf-aPDDdDxY6:eAuMeV3Y5ss5dx8w7rrtWt-WDns=","1683260644798.jpg")</f>
        <v>1683260644798.jpg</v>
      </c>
    </row>
    <row r="511" s="1" customFormat="1" spans="1:31">
      <c r="A511" s="2">
        <v>510</v>
      </c>
      <c r="B511" s="3" t="s">
        <v>4123</v>
      </c>
      <c r="C511" s="3" t="s">
        <v>51</v>
      </c>
      <c r="D511" s="3" t="s">
        <v>227</v>
      </c>
      <c r="E511" s="3" t="s">
        <v>228</v>
      </c>
      <c r="F511" s="3" t="s">
        <v>4124</v>
      </c>
      <c r="G511" s="3" t="s">
        <v>4125</v>
      </c>
      <c r="H511" s="3" t="s">
        <v>56</v>
      </c>
      <c r="I511" s="3" t="s">
        <v>57</v>
      </c>
      <c r="J511" s="3" t="s">
        <v>219</v>
      </c>
      <c r="K511" s="3" t="s">
        <v>1709</v>
      </c>
      <c r="L511" s="3" t="s">
        <v>347</v>
      </c>
      <c r="M511" s="3" t="s">
        <v>81</v>
      </c>
      <c r="N511" s="3" t="s">
        <v>4126</v>
      </c>
      <c r="O511" s="3" t="s">
        <v>227</v>
      </c>
      <c r="P511" s="3" t="s">
        <v>282</v>
      </c>
      <c r="Q511" s="3" t="s">
        <v>62</v>
      </c>
      <c r="R511" s="3" t="s">
        <v>558</v>
      </c>
      <c r="S511" s="3" t="s">
        <v>64</v>
      </c>
      <c r="T511" s="3" t="s">
        <v>97</v>
      </c>
      <c r="U511" s="3"/>
      <c r="V511" s="3" t="s">
        <v>3598</v>
      </c>
      <c r="W511" s="3" t="s">
        <v>68</v>
      </c>
      <c r="X511" s="3" t="s">
        <v>69</v>
      </c>
      <c r="Y511" s="3" t="s">
        <v>4127</v>
      </c>
      <c r="Z511" s="3" t="s">
        <v>240</v>
      </c>
      <c r="AA511" s="3" t="s">
        <v>3944</v>
      </c>
      <c r="AB511" s="3" t="s">
        <v>241</v>
      </c>
      <c r="AC511" s="3" t="s">
        <v>4128</v>
      </c>
      <c r="AD511" s="3" t="s">
        <v>243</v>
      </c>
      <c r="AE511" s="7" t="str">
        <f>HYPERLINK("https://static.wenjuan.pub/6448a247d0af58d925dffb12/upload_file/468-Q30-IMG_2023050...-167768.jpg?e=1683388971&amp;token=-S3u1w3JrmFKSFNKh6j5JQkPKMGLqf-aPDDdDxY6:onMho6NqUiPmS951QiN8iCFgvfE=","IMG_20230505_132144.jpg")</f>
        <v>IMG_20230505_132144.jpg</v>
      </c>
    </row>
    <row r="512" s="1" customFormat="1" spans="1:31">
      <c r="A512" s="2">
        <v>511</v>
      </c>
      <c r="B512" s="3" t="s">
        <v>4129</v>
      </c>
      <c r="C512" s="3" t="s">
        <v>51</v>
      </c>
      <c r="D512" s="3" t="s">
        <v>227</v>
      </c>
      <c r="E512" s="3" t="s">
        <v>228</v>
      </c>
      <c r="F512" s="3" t="s">
        <v>4130</v>
      </c>
      <c r="G512" s="3" t="s">
        <v>4131</v>
      </c>
      <c r="H512" s="3" t="s">
        <v>56</v>
      </c>
      <c r="I512" s="3" t="s">
        <v>57</v>
      </c>
      <c r="J512" s="3" t="s">
        <v>264</v>
      </c>
      <c r="K512" s="3" t="s">
        <v>2049</v>
      </c>
      <c r="L512" s="3" t="s">
        <v>347</v>
      </c>
      <c r="M512" s="3" t="s">
        <v>59</v>
      </c>
      <c r="N512" s="3" t="s">
        <v>4132</v>
      </c>
      <c r="O512" s="3" t="s">
        <v>227</v>
      </c>
      <c r="P512" s="3" t="s">
        <v>4133</v>
      </c>
      <c r="Q512" s="3" t="s">
        <v>62</v>
      </c>
      <c r="R512" s="3" t="s">
        <v>63</v>
      </c>
      <c r="S512" s="3" t="s">
        <v>64</v>
      </c>
      <c r="T512" s="3" t="s">
        <v>97</v>
      </c>
      <c r="U512" s="3" t="s">
        <v>4134</v>
      </c>
      <c r="V512" s="3" t="s">
        <v>210</v>
      </c>
      <c r="W512" s="3" t="s">
        <v>68</v>
      </c>
      <c r="X512" s="3" t="s">
        <v>69</v>
      </c>
      <c r="Y512" s="3" t="s">
        <v>4135</v>
      </c>
      <c r="Z512" s="3" t="s">
        <v>240</v>
      </c>
      <c r="AA512" s="3" t="s">
        <v>3944</v>
      </c>
      <c r="AB512" s="3" t="s">
        <v>241</v>
      </c>
      <c r="AC512" s="3" t="s">
        <v>4136</v>
      </c>
      <c r="AD512" s="3" t="s">
        <v>243</v>
      </c>
      <c r="AE512" s="7" t="str">
        <f>HYPERLINK("https://static.wenjuan.pub/6448a247d0af58d925dffb12/upload_file/489-Q30-16832649218...-209086.jpg?e=1683388971&amp;token=-S3u1w3JrmFKSFNKh6j5JQkPKMGLqf-aPDDdDxY6:Jg3LHwIhp7VFSexm0EIvGb9FGNg=","1683264921853.jpg")</f>
        <v>1683264921853.jpg</v>
      </c>
    </row>
    <row r="513" s="1" customFormat="1" spans="1:31">
      <c r="A513" s="2">
        <v>512</v>
      </c>
      <c r="B513" s="3" t="s">
        <v>4137</v>
      </c>
      <c r="C513" s="3" t="s">
        <v>51</v>
      </c>
      <c r="D513" s="3" t="s">
        <v>227</v>
      </c>
      <c r="E513" s="3" t="s">
        <v>228</v>
      </c>
      <c r="F513" s="3" t="s">
        <v>4138</v>
      </c>
      <c r="G513" s="3" t="s">
        <v>4139</v>
      </c>
      <c r="H513" s="3" t="s">
        <v>78</v>
      </c>
      <c r="I513" s="3" t="s">
        <v>132</v>
      </c>
      <c r="J513" s="3" t="s">
        <v>16</v>
      </c>
      <c r="K513" s="3" t="s">
        <v>232</v>
      </c>
      <c r="L513" s="3" t="s">
        <v>233</v>
      </c>
      <c r="M513" s="3" t="s">
        <v>234</v>
      </c>
      <c r="N513" s="3" t="s">
        <v>4140</v>
      </c>
      <c r="O513" s="3" t="s">
        <v>227</v>
      </c>
      <c r="P513" s="3" t="s">
        <v>172</v>
      </c>
      <c r="Q513" s="3" t="s">
        <v>84</v>
      </c>
      <c r="R513" s="3" t="s">
        <v>655</v>
      </c>
      <c r="S513" s="3" t="s">
        <v>64</v>
      </c>
      <c r="T513" s="3" t="s">
        <v>65</v>
      </c>
      <c r="U513" s="3" t="s">
        <v>4141</v>
      </c>
      <c r="V513" s="3" t="s">
        <v>4039</v>
      </c>
      <c r="W513" s="3" t="s">
        <v>68</v>
      </c>
      <c r="X513" s="3" t="s">
        <v>69</v>
      </c>
      <c r="Y513" s="3" t="s">
        <v>4142</v>
      </c>
      <c r="Z513" s="3" t="s">
        <v>240</v>
      </c>
      <c r="AA513" s="3" t="s">
        <v>3944</v>
      </c>
      <c r="AB513" s="3" t="s">
        <v>241</v>
      </c>
      <c r="AC513" s="3" t="s">
        <v>4143</v>
      </c>
      <c r="AD513" s="3" t="s">
        <v>243</v>
      </c>
      <c r="AE513" s="7" t="str">
        <f>HYPERLINK("https://static.wenjuan.pub/6448a247d0af58d925dffb12/upload_file/498-Q30-image-580718.jpg?e=1683388971&amp;token=-S3u1w3JrmFKSFNKh6j5JQkPKMGLqf-aPDDdDxY6:EF6VHtI7c6-m8f8aDHqgWoSfTdU=","image.jpg")</f>
        <v>image.jpg</v>
      </c>
    </row>
    <row r="514" s="1" customFormat="1" spans="1:31">
      <c r="A514" s="2">
        <v>513</v>
      </c>
      <c r="B514" s="3" t="s">
        <v>4144</v>
      </c>
      <c r="C514" s="3" t="s">
        <v>51</v>
      </c>
      <c r="D514" s="3" t="s">
        <v>227</v>
      </c>
      <c r="E514" s="3" t="s">
        <v>228</v>
      </c>
      <c r="F514" s="3" t="s">
        <v>4145</v>
      </c>
      <c r="G514" s="3" t="s">
        <v>4146</v>
      </c>
      <c r="H514" s="3" t="s">
        <v>56</v>
      </c>
      <c r="I514" s="3" t="s">
        <v>57</v>
      </c>
      <c r="J514" s="3" t="s">
        <v>2201</v>
      </c>
      <c r="K514" s="3" t="s">
        <v>220</v>
      </c>
      <c r="L514" s="3" t="s">
        <v>347</v>
      </c>
      <c r="M514" s="3" t="s">
        <v>827</v>
      </c>
      <c r="N514" s="3" t="s">
        <v>4147</v>
      </c>
      <c r="O514" s="3" t="s">
        <v>227</v>
      </c>
      <c r="P514" s="3" t="s">
        <v>292</v>
      </c>
      <c r="Q514" s="3" t="s">
        <v>62</v>
      </c>
      <c r="R514" s="3" t="s">
        <v>63</v>
      </c>
      <c r="S514" s="3" t="s">
        <v>64</v>
      </c>
      <c r="T514" s="3" t="s">
        <v>97</v>
      </c>
      <c r="U514" s="3"/>
      <c r="V514" s="3" t="s">
        <v>305</v>
      </c>
      <c r="W514" s="3" t="s">
        <v>99</v>
      </c>
      <c r="X514" s="3" t="s">
        <v>69</v>
      </c>
      <c r="Y514" s="3" t="s">
        <v>4148</v>
      </c>
      <c r="Z514" s="3" t="s">
        <v>240</v>
      </c>
      <c r="AA514" s="3" t="s">
        <v>3944</v>
      </c>
      <c r="AB514" s="3" t="s">
        <v>241</v>
      </c>
      <c r="AC514" s="3" t="s">
        <v>4149</v>
      </c>
      <c r="AD514" s="3" t="s">
        <v>243</v>
      </c>
      <c r="AE514" s="7" t="str">
        <f>HYPERLINK("https://static.wenjuan.pub/6448a247d0af58d925dffb12/upload_file/580-Q30-31F777FA-1F...-609650.jpeg?e=1683388971&amp;token=-S3u1w3JrmFKSFNKh6j5JQkPKMGLqf-aPDDdDxY6:mn1c3gN0jBMR-wo4v3URRuEtYvA=","31F777FA-1F10-4E31-AF84-F1D8DF6AA2BD.jpeg")</f>
        <v>31F777FA-1F10-4E31-AF84-F1D8DF6AA2BD.jpeg</v>
      </c>
    </row>
    <row r="515" s="1" customFormat="1" spans="1:31">
      <c r="A515" s="2">
        <v>514</v>
      </c>
      <c r="B515" s="3" t="s">
        <v>4150</v>
      </c>
      <c r="C515" s="3" t="s">
        <v>51</v>
      </c>
      <c r="D515" s="3" t="s">
        <v>227</v>
      </c>
      <c r="E515" s="3" t="s">
        <v>228</v>
      </c>
      <c r="F515" s="3" t="s">
        <v>4151</v>
      </c>
      <c r="G515" s="3" t="s">
        <v>2423</v>
      </c>
      <c r="H515" s="3" t="s">
        <v>56</v>
      </c>
      <c r="I515" s="3" t="s">
        <v>57</v>
      </c>
      <c r="J515" s="3" t="s">
        <v>264</v>
      </c>
      <c r="K515" s="3" t="s">
        <v>232</v>
      </c>
      <c r="L515" s="3" t="s">
        <v>347</v>
      </c>
      <c r="M515" s="3" t="s">
        <v>81</v>
      </c>
      <c r="N515" s="3" t="s">
        <v>4152</v>
      </c>
      <c r="O515" s="3" t="s">
        <v>227</v>
      </c>
      <c r="P515" s="3" t="s">
        <v>83</v>
      </c>
      <c r="Q515" s="3" t="s">
        <v>62</v>
      </c>
      <c r="R515" s="3" t="s">
        <v>112</v>
      </c>
      <c r="S515" s="3" t="s">
        <v>64</v>
      </c>
      <c r="T515" s="3" t="s">
        <v>97</v>
      </c>
      <c r="U515" s="3"/>
      <c r="V515" s="3" t="s">
        <v>305</v>
      </c>
      <c r="W515" s="3" t="s">
        <v>68</v>
      </c>
      <c r="X515" s="3" t="s">
        <v>69</v>
      </c>
      <c r="Y515" s="3" t="s">
        <v>4153</v>
      </c>
      <c r="Z515" s="3" t="s">
        <v>240</v>
      </c>
      <c r="AA515" s="3" t="s">
        <v>3944</v>
      </c>
      <c r="AB515" s="3" t="s">
        <v>241</v>
      </c>
      <c r="AC515" s="3" t="s">
        <v>4154</v>
      </c>
      <c r="AD515" s="3" t="s">
        <v>243</v>
      </c>
      <c r="AE515" s="7" t="str">
        <f>HYPERLINK("https://static.wenjuan.pub/6448a247d0af58d925dffb12/upload_file/582-Q30-image-414743.jpg?e=1683388971&amp;token=-S3u1w3JrmFKSFNKh6j5JQkPKMGLqf-aPDDdDxY6:-4cFCi-ONJBPVgZLawMirXDUiRM=","image.jpg")</f>
        <v>image.jpg</v>
      </c>
    </row>
    <row r="516" s="1" customFormat="1" spans="1:31">
      <c r="A516" s="2">
        <v>515</v>
      </c>
      <c r="B516" s="3" t="s">
        <v>4155</v>
      </c>
      <c r="C516" s="3" t="s">
        <v>51</v>
      </c>
      <c r="D516" s="3" t="s">
        <v>227</v>
      </c>
      <c r="E516" s="3" t="s">
        <v>228</v>
      </c>
      <c r="F516" s="3" t="s">
        <v>4156</v>
      </c>
      <c r="G516" s="3" t="s">
        <v>4157</v>
      </c>
      <c r="H516" s="3" t="s">
        <v>56</v>
      </c>
      <c r="I516" s="3" t="s">
        <v>57</v>
      </c>
      <c r="J516" s="3" t="s">
        <v>219</v>
      </c>
      <c r="K516" s="3" t="s">
        <v>220</v>
      </c>
      <c r="L516" s="3" t="s">
        <v>347</v>
      </c>
      <c r="M516" s="3" t="s">
        <v>792</v>
      </c>
      <c r="N516" s="3" t="s">
        <v>4158</v>
      </c>
      <c r="O516" s="3" t="s">
        <v>227</v>
      </c>
      <c r="P516" s="3" t="s">
        <v>3190</v>
      </c>
      <c r="Q516" s="3" t="s">
        <v>62</v>
      </c>
      <c r="R516" s="3" t="s">
        <v>112</v>
      </c>
      <c r="S516" s="3" t="s">
        <v>64</v>
      </c>
      <c r="T516" s="3" t="s">
        <v>65</v>
      </c>
      <c r="U516" s="3" t="s">
        <v>4159</v>
      </c>
      <c r="V516" s="3" t="s">
        <v>240</v>
      </c>
      <c r="W516" s="3" t="s">
        <v>68</v>
      </c>
      <c r="X516" s="3" t="s">
        <v>69</v>
      </c>
      <c r="Y516" s="3" t="s">
        <v>4160</v>
      </c>
      <c r="Z516" s="3" t="s">
        <v>240</v>
      </c>
      <c r="AA516" s="3" t="s">
        <v>3944</v>
      </c>
      <c r="AB516" s="3" t="s">
        <v>241</v>
      </c>
      <c r="AC516" s="3" t="s">
        <v>4161</v>
      </c>
      <c r="AD516" s="3" t="s">
        <v>243</v>
      </c>
      <c r="AE516" s="7" t="str">
        <f>HYPERLINK("https://static.wenjuan.pub/6448a247d0af58d925dffb12/upload_file/593-Q30-16832711541...-947564.jpg?e=1683388971&amp;token=-S3u1w3JrmFKSFNKh6j5JQkPKMGLqf-aPDDdDxY6:HUjRcYLL6Ref8m_Bm3VBL4bEHTI=","1683271154101.jpg")</f>
        <v>1683271154101.jpg</v>
      </c>
    </row>
    <row r="517" s="1" customFormat="1" spans="1:31">
      <c r="A517" s="2">
        <v>516</v>
      </c>
      <c r="B517" s="3" t="s">
        <v>4162</v>
      </c>
      <c r="C517" s="3" t="s">
        <v>51</v>
      </c>
      <c r="D517" s="3" t="s">
        <v>227</v>
      </c>
      <c r="E517" s="3" t="s">
        <v>3722</v>
      </c>
      <c r="F517" s="3" t="s">
        <v>4163</v>
      </c>
      <c r="G517" s="3" t="s">
        <v>4164</v>
      </c>
      <c r="H517" s="3" t="s">
        <v>56</v>
      </c>
      <c r="I517" s="3" t="s">
        <v>57</v>
      </c>
      <c r="J517" s="3" t="s">
        <v>1982</v>
      </c>
      <c r="K517" s="3" t="s">
        <v>232</v>
      </c>
      <c r="L517" s="3" t="s">
        <v>347</v>
      </c>
      <c r="M517" s="3" t="s">
        <v>81</v>
      </c>
      <c r="N517" s="3" t="s">
        <v>4165</v>
      </c>
      <c r="O517" s="3" t="s">
        <v>227</v>
      </c>
      <c r="P517" s="3" t="s">
        <v>136</v>
      </c>
      <c r="Q517" s="3" t="s">
        <v>62</v>
      </c>
      <c r="R517" s="3" t="s">
        <v>63</v>
      </c>
      <c r="S517" s="3" t="s">
        <v>64</v>
      </c>
      <c r="T517" s="3" t="s">
        <v>65</v>
      </c>
      <c r="U517" s="3" t="s">
        <v>4166</v>
      </c>
      <c r="V517" s="3" t="s">
        <v>240</v>
      </c>
      <c r="W517" s="3" t="s">
        <v>68</v>
      </c>
      <c r="X517" s="3" t="s">
        <v>69</v>
      </c>
      <c r="Y517" s="3" t="s">
        <v>4167</v>
      </c>
      <c r="Z517" s="3" t="s">
        <v>240</v>
      </c>
      <c r="AA517" s="3" t="s">
        <v>3944</v>
      </c>
      <c r="AB517" s="3" t="s">
        <v>241</v>
      </c>
      <c r="AC517" s="3" t="s">
        <v>4168</v>
      </c>
      <c r="AD517" s="3" t="s">
        <v>243</v>
      </c>
      <c r="AE517" s="7" t="str">
        <f>HYPERLINK("https://static.wenjuan.pub/6448a247d0af58d925dffb12/upload_file/663-Q30-16832750591...-381892.jpg?e=1683388971&amp;token=-S3u1w3JrmFKSFNKh6j5JQkPKMGLqf-aPDDdDxY6:HPx0Ed43L0lUp1KPipr8fM5Mdl0=","1683275059188.jpg")</f>
        <v>1683275059188.jpg</v>
      </c>
    </row>
    <row r="518" s="1" customFormat="1" spans="1:31">
      <c r="A518" s="2">
        <v>517</v>
      </c>
      <c r="B518" s="3" t="s">
        <v>4169</v>
      </c>
      <c r="C518" s="3" t="s">
        <v>51</v>
      </c>
      <c r="D518" s="3" t="s">
        <v>227</v>
      </c>
      <c r="E518" s="3" t="s">
        <v>228</v>
      </c>
      <c r="F518" s="3" t="s">
        <v>4170</v>
      </c>
      <c r="G518" s="3" t="s">
        <v>4171</v>
      </c>
      <c r="H518" s="3" t="s">
        <v>56</v>
      </c>
      <c r="I518" s="3" t="s">
        <v>132</v>
      </c>
      <c r="J518" s="3" t="s">
        <v>219</v>
      </c>
      <c r="K518" s="3" t="s">
        <v>232</v>
      </c>
      <c r="L518" s="3" t="s">
        <v>347</v>
      </c>
      <c r="M518" s="3" t="s">
        <v>81</v>
      </c>
      <c r="N518" s="3" t="s">
        <v>4172</v>
      </c>
      <c r="O518" s="3" t="s">
        <v>227</v>
      </c>
      <c r="P518" s="3" t="s">
        <v>292</v>
      </c>
      <c r="Q518" s="3" t="s">
        <v>62</v>
      </c>
      <c r="R518" s="3" t="s">
        <v>4173</v>
      </c>
      <c r="S518" s="3" t="s">
        <v>64</v>
      </c>
      <c r="T518" s="3" t="s">
        <v>65</v>
      </c>
      <c r="U518" s="3" t="s">
        <v>4174</v>
      </c>
      <c r="V518" s="3" t="s">
        <v>210</v>
      </c>
      <c r="W518" s="3" t="s">
        <v>99</v>
      </c>
      <c r="X518" s="3" t="s">
        <v>69</v>
      </c>
      <c r="Y518" s="3" t="s">
        <v>4175</v>
      </c>
      <c r="Z518" s="3" t="s">
        <v>240</v>
      </c>
      <c r="AA518" s="3" t="s">
        <v>3944</v>
      </c>
      <c r="AB518" s="3" t="s">
        <v>241</v>
      </c>
      <c r="AC518" s="3" t="s">
        <v>4176</v>
      </c>
      <c r="AD518" s="3" t="s">
        <v>243</v>
      </c>
      <c r="AE518" s="7" t="str">
        <f>HYPERLINK("https://static.wenjuan.pub/6448a247d0af58d925dffb12/upload_file/678-Q30-IMG20230505...-417291.jpg?e=1683388971&amp;token=-S3u1w3JrmFKSFNKh6j5JQkPKMGLqf-aPDDdDxY6:A_bD5OYYnPN1yhPzPpYYehjOuLQ=","IMG20230505163740.jpg")</f>
        <v>IMG20230505163740.jpg</v>
      </c>
    </row>
    <row r="519" s="1" customFormat="1" spans="1:31">
      <c r="A519" s="2">
        <v>518</v>
      </c>
      <c r="B519" s="3" t="s">
        <v>4177</v>
      </c>
      <c r="C519" s="3" t="s">
        <v>51</v>
      </c>
      <c r="D519" s="3" t="s">
        <v>227</v>
      </c>
      <c r="E519" s="3" t="s">
        <v>228</v>
      </c>
      <c r="F519" s="3" t="s">
        <v>4178</v>
      </c>
      <c r="G519" s="3" t="s">
        <v>4179</v>
      </c>
      <c r="H519" s="3" t="s">
        <v>146</v>
      </c>
      <c r="I519" s="3" t="s">
        <v>57</v>
      </c>
      <c r="J519" s="3" t="s">
        <v>219</v>
      </c>
      <c r="K519" s="3" t="s">
        <v>232</v>
      </c>
      <c r="L519" s="3" t="s">
        <v>233</v>
      </c>
      <c r="M519" s="3" t="s">
        <v>234</v>
      </c>
      <c r="N519" s="3" t="s">
        <v>4180</v>
      </c>
      <c r="O519" s="3" t="s">
        <v>227</v>
      </c>
      <c r="P519" s="3" t="s">
        <v>292</v>
      </c>
      <c r="Q519" s="3" t="s">
        <v>62</v>
      </c>
      <c r="R519" s="3" t="s">
        <v>63</v>
      </c>
      <c r="S519" s="3" t="s">
        <v>64</v>
      </c>
      <c r="T519" s="3" t="s">
        <v>97</v>
      </c>
      <c r="U519" s="3"/>
      <c r="V519" s="3" t="s">
        <v>305</v>
      </c>
      <c r="W519" s="3" t="s">
        <v>68</v>
      </c>
      <c r="X519" s="3" t="s">
        <v>69</v>
      </c>
      <c r="Y519" s="3" t="s">
        <v>4181</v>
      </c>
      <c r="Z519" s="3" t="s">
        <v>240</v>
      </c>
      <c r="AA519" s="2" t="s">
        <v>4182</v>
      </c>
      <c r="AB519" s="3" t="s">
        <v>241</v>
      </c>
      <c r="AC519" s="3" t="s">
        <v>4183</v>
      </c>
      <c r="AD519" s="3" t="s">
        <v>243</v>
      </c>
      <c r="AE519" s="7" t="str">
        <f>HYPERLINK("https://static.wenjuan.pub/6448a247d0af58d925dffb12/upload_file/133-Q30-image-393533.jpg?e=1683388971&amp;token=-S3u1w3JrmFKSFNKh6j5JQkPKMGLqf-aPDDdDxY6:0r_EyXwT-EAo3U_u4hZgee9rv2E=","image.jpg")</f>
        <v>image.jpg</v>
      </c>
    </row>
    <row r="520" s="1" customFormat="1" spans="1:31">
      <c r="A520" s="2">
        <v>519</v>
      </c>
      <c r="B520" s="3" t="s">
        <v>4184</v>
      </c>
      <c r="C520" s="3" t="s">
        <v>51</v>
      </c>
      <c r="D520" s="3" t="s">
        <v>227</v>
      </c>
      <c r="E520" s="3" t="s">
        <v>228</v>
      </c>
      <c r="F520" s="3" t="s">
        <v>4185</v>
      </c>
      <c r="G520" s="3" t="s">
        <v>4186</v>
      </c>
      <c r="H520" s="3" t="s">
        <v>78</v>
      </c>
      <c r="I520" s="3" t="s">
        <v>57</v>
      </c>
      <c r="J520" s="3" t="s">
        <v>4091</v>
      </c>
      <c r="K520" s="3" t="s">
        <v>232</v>
      </c>
      <c r="L520" s="3" t="s">
        <v>347</v>
      </c>
      <c r="M520" s="3" t="s">
        <v>81</v>
      </c>
      <c r="N520" s="3" t="s">
        <v>4187</v>
      </c>
      <c r="O520" s="3" t="s">
        <v>227</v>
      </c>
      <c r="P520" s="3" t="s">
        <v>1373</v>
      </c>
      <c r="Q520" s="3" t="s">
        <v>62</v>
      </c>
      <c r="R520" s="3" t="s">
        <v>734</v>
      </c>
      <c r="S520" s="3" t="s">
        <v>64</v>
      </c>
      <c r="T520" s="3" t="s">
        <v>97</v>
      </c>
      <c r="U520" s="3"/>
      <c r="V520" s="3" t="s">
        <v>210</v>
      </c>
      <c r="W520" s="3" t="s">
        <v>68</v>
      </c>
      <c r="X520" s="3" t="s">
        <v>69</v>
      </c>
      <c r="Y520" s="3" t="s">
        <v>4188</v>
      </c>
      <c r="Z520" s="3" t="s">
        <v>240</v>
      </c>
      <c r="AA520" s="2" t="s">
        <v>4182</v>
      </c>
      <c r="AB520" s="3" t="s">
        <v>241</v>
      </c>
      <c r="AC520" s="3" t="s">
        <v>4189</v>
      </c>
      <c r="AD520" s="3" t="s">
        <v>243</v>
      </c>
      <c r="AE520" s="7" t="str">
        <f>HYPERLINK("https://static.wenjuan.pub/6448a247d0af58d925dffb12/upload_file/393-Q30-16832601568...-448799.jpg?e=1683388971&amp;token=-S3u1w3JrmFKSFNKh6j5JQkPKMGLqf-aPDDdDxY6:JK0I0wfyM6JZ_MeOCWsjpmdiSKU=","1683260156897.jpg")</f>
        <v>1683260156897.jpg</v>
      </c>
    </row>
    <row r="521" s="1" customFormat="1" spans="1:31">
      <c r="A521" s="2">
        <v>520</v>
      </c>
      <c r="B521" s="3" t="s">
        <v>4190</v>
      </c>
      <c r="C521" s="3" t="s">
        <v>51</v>
      </c>
      <c r="D521" s="3" t="s">
        <v>245</v>
      </c>
      <c r="E521" s="3" t="s">
        <v>4191</v>
      </c>
      <c r="F521" s="3" t="s">
        <v>4192</v>
      </c>
      <c r="G521" s="3" t="s">
        <v>1917</v>
      </c>
      <c r="H521" s="3" t="s">
        <v>146</v>
      </c>
      <c r="I521" s="3" t="s">
        <v>57</v>
      </c>
      <c r="J521" s="3" t="s">
        <v>264</v>
      </c>
      <c r="K521" s="3" t="s">
        <v>1419</v>
      </c>
      <c r="L521" s="3" t="s">
        <v>4193</v>
      </c>
      <c r="M521" s="3" t="s">
        <v>542</v>
      </c>
      <c r="N521" s="3" t="s">
        <v>4194</v>
      </c>
      <c r="O521" s="3" t="s">
        <v>245</v>
      </c>
      <c r="P521" s="3" t="s">
        <v>1185</v>
      </c>
      <c r="Q521" s="3" t="s">
        <v>62</v>
      </c>
      <c r="R521" s="3" t="s">
        <v>811</v>
      </c>
      <c r="S521" s="3" t="s">
        <v>64</v>
      </c>
      <c r="T521" s="3" t="s">
        <v>97</v>
      </c>
      <c r="U521" s="3"/>
      <c r="V521" s="3" t="s">
        <v>4195</v>
      </c>
      <c r="W521" s="3" t="s">
        <v>68</v>
      </c>
      <c r="X521" s="3" t="s">
        <v>69</v>
      </c>
      <c r="Y521" s="3" t="s">
        <v>1913</v>
      </c>
      <c r="Z521" s="3" t="s">
        <v>240</v>
      </c>
      <c r="AA521" s="3" t="s">
        <v>4196</v>
      </c>
      <c r="AB521" s="3" t="s">
        <v>256</v>
      </c>
      <c r="AC521" s="3">
        <v>2023065010</v>
      </c>
      <c r="AD521" s="3" t="s">
        <v>243</v>
      </c>
      <c r="AE521" s="8" t="str">
        <f>HYPERLINK("https://static.wenjuan.pub/6448a247d0af58d925dffb12/upload_file/510-Q30-image-651614.jpg?e=1683388971&amp;token=-S3u1w3JrmFKSFNKh6j5JQkPKMGLqf-aPDDdDxY6:gGaadQecvHN92cKQGqlydJMh-18=","image.jpg")</f>
        <v>image.jpg</v>
      </c>
    </row>
    <row r="522" s="1" customFormat="1" spans="1:31">
      <c r="A522" s="2">
        <v>521</v>
      </c>
      <c r="B522" s="3" t="s">
        <v>4197</v>
      </c>
      <c r="C522" s="3" t="s">
        <v>51</v>
      </c>
      <c r="D522" s="3" t="s">
        <v>245</v>
      </c>
      <c r="E522" s="3" t="s">
        <v>4191</v>
      </c>
      <c r="F522" s="3" t="s">
        <v>4198</v>
      </c>
      <c r="G522" s="3" t="s">
        <v>4199</v>
      </c>
      <c r="H522" s="3" t="s">
        <v>56</v>
      </c>
      <c r="I522" s="3" t="s">
        <v>57</v>
      </c>
      <c r="J522" s="3" t="s">
        <v>264</v>
      </c>
      <c r="K522" s="3" t="s">
        <v>719</v>
      </c>
      <c r="L522" s="3" t="s">
        <v>4193</v>
      </c>
      <c r="M522" s="3" t="s">
        <v>81</v>
      </c>
      <c r="N522" s="3" t="s">
        <v>4200</v>
      </c>
      <c r="O522" s="3" t="s">
        <v>245</v>
      </c>
      <c r="P522" s="3" t="s">
        <v>136</v>
      </c>
      <c r="Q522" s="3" t="s">
        <v>62</v>
      </c>
      <c r="R522" s="3" t="s">
        <v>63</v>
      </c>
      <c r="S522" s="3" t="s">
        <v>64</v>
      </c>
      <c r="T522" s="3" t="s">
        <v>97</v>
      </c>
      <c r="U522" s="3"/>
      <c r="V522" s="3" t="s">
        <v>4195</v>
      </c>
      <c r="W522" s="3" t="s">
        <v>339</v>
      </c>
      <c r="X522" s="3" t="s">
        <v>69</v>
      </c>
      <c r="Y522" s="3" t="s">
        <v>4201</v>
      </c>
      <c r="Z522" s="3" t="s">
        <v>240</v>
      </c>
      <c r="AA522" s="3" t="s">
        <v>4196</v>
      </c>
      <c r="AB522" s="3" t="s">
        <v>256</v>
      </c>
      <c r="AC522" s="3" t="s">
        <v>4202</v>
      </c>
      <c r="AD522" s="3" t="s">
        <v>243</v>
      </c>
      <c r="AE522" s="7" t="str">
        <f>HYPERLINK("https://static.wenjuan.pub/6448a247d0af58d925dffb12/upload_file/21-Q30-16832481622...-587962.jpg?e=1683388971&amp;token=-S3u1w3JrmFKSFNKh6j5JQkPKMGLqf-aPDDdDxY6:pg9-ZvhqLaVlx87xgh5j23QCAfQ=","1683248162254.jpg")</f>
        <v>1683248162254.jpg</v>
      </c>
    </row>
    <row r="523" s="1" customFormat="1" spans="1:31">
      <c r="A523" s="2">
        <v>522</v>
      </c>
      <c r="B523" s="3" t="s">
        <v>4203</v>
      </c>
      <c r="C523" s="3" t="s">
        <v>51</v>
      </c>
      <c r="D523" s="3" t="s">
        <v>245</v>
      </c>
      <c r="E523" s="3" t="s">
        <v>4191</v>
      </c>
      <c r="F523" s="3" t="s">
        <v>4204</v>
      </c>
      <c r="G523" s="3" t="s">
        <v>4205</v>
      </c>
      <c r="H523" s="3" t="s">
        <v>146</v>
      </c>
      <c r="I523" s="3" t="s">
        <v>57</v>
      </c>
      <c r="J523" s="3" t="s">
        <v>16</v>
      </c>
      <c r="K523" s="3" t="s">
        <v>719</v>
      </c>
      <c r="L523" s="3" t="s">
        <v>4206</v>
      </c>
      <c r="M523" s="3" t="s">
        <v>234</v>
      </c>
      <c r="N523" s="3" t="s">
        <v>4207</v>
      </c>
      <c r="O523" s="3" t="s">
        <v>245</v>
      </c>
      <c r="P523" s="3" t="s">
        <v>292</v>
      </c>
      <c r="Q523" s="3" t="s">
        <v>62</v>
      </c>
      <c r="R523" s="3" t="s">
        <v>558</v>
      </c>
      <c r="S523" s="3" t="s">
        <v>64</v>
      </c>
      <c r="T523" s="3" t="s">
        <v>4208</v>
      </c>
      <c r="U523" s="3"/>
      <c r="V523" s="3" t="s">
        <v>4195</v>
      </c>
      <c r="W523" s="3" t="s">
        <v>68</v>
      </c>
      <c r="X523" s="3" t="s">
        <v>69</v>
      </c>
      <c r="Y523" s="3" t="s">
        <v>4209</v>
      </c>
      <c r="Z523" s="3" t="s">
        <v>240</v>
      </c>
      <c r="AA523" s="3" t="s">
        <v>4196</v>
      </c>
      <c r="AB523" s="3" t="s">
        <v>256</v>
      </c>
      <c r="AC523" s="3" t="s">
        <v>4210</v>
      </c>
      <c r="AD523" s="3" t="s">
        <v>243</v>
      </c>
      <c r="AE523" s="7" t="str">
        <f>HYPERLINK("https://static.wenjuan.pub/6448a247d0af58d925dffb12/upload_file/181-Q30-16832543637...-553038.jpg?e=1683388971&amp;token=-S3u1w3JrmFKSFNKh6j5JQkPKMGLqf-aPDDdDxY6:XZCpQW4SzzuHyVSKQn_Pwtk2noo=","1683254363706.jpg")</f>
        <v>1683254363706.jpg</v>
      </c>
    </row>
    <row r="524" s="1" customFormat="1" spans="1:31">
      <c r="A524" s="2">
        <v>523</v>
      </c>
      <c r="B524" s="3" t="s">
        <v>4211</v>
      </c>
      <c r="C524" s="3" t="s">
        <v>51</v>
      </c>
      <c r="D524" s="3" t="s">
        <v>245</v>
      </c>
      <c r="E524" s="3" t="s">
        <v>4191</v>
      </c>
      <c r="F524" s="3" t="s">
        <v>4212</v>
      </c>
      <c r="G524" s="3" t="s">
        <v>4213</v>
      </c>
      <c r="H524" s="3" t="s">
        <v>56</v>
      </c>
      <c r="I524" s="3" t="s">
        <v>57</v>
      </c>
      <c r="J524" s="3" t="s">
        <v>16</v>
      </c>
      <c r="K524" s="3" t="s">
        <v>663</v>
      </c>
      <c r="L524" s="3" t="s">
        <v>4206</v>
      </c>
      <c r="M524" s="3" t="s">
        <v>81</v>
      </c>
      <c r="N524" s="3" t="s">
        <v>4214</v>
      </c>
      <c r="O524" s="3" t="s">
        <v>245</v>
      </c>
      <c r="P524" s="3" t="s">
        <v>2579</v>
      </c>
      <c r="Q524" s="3" t="s">
        <v>62</v>
      </c>
      <c r="R524" s="3" t="s">
        <v>63</v>
      </c>
      <c r="S524" s="3" t="s">
        <v>64</v>
      </c>
      <c r="T524" s="3" t="s">
        <v>97</v>
      </c>
      <c r="U524" s="3"/>
      <c r="V524" s="3" t="s">
        <v>67</v>
      </c>
      <c r="W524" s="3" t="s">
        <v>68</v>
      </c>
      <c r="X524" s="3" t="s">
        <v>69</v>
      </c>
      <c r="Y524" s="3" t="s">
        <v>4215</v>
      </c>
      <c r="Z524" s="3" t="s">
        <v>240</v>
      </c>
      <c r="AA524" s="3" t="s">
        <v>4196</v>
      </c>
      <c r="AB524" s="3" t="s">
        <v>256</v>
      </c>
      <c r="AC524" s="3" t="s">
        <v>4216</v>
      </c>
      <c r="AD524" s="3" t="s">
        <v>243</v>
      </c>
      <c r="AE524" s="7" t="str">
        <f>HYPERLINK("https://static.wenjuan.pub/6448a247d0af58d925dffb12/upload_file/329-Q30-16832583586...-858480.jpg?e=1683388971&amp;token=-S3u1w3JrmFKSFNKh6j5JQkPKMGLqf-aPDDdDxY6:H_MdUxYoMvZokyEu8hgaTVa0msY=","1683258358604.jpg")</f>
        <v>1683258358604.jpg</v>
      </c>
    </row>
    <row r="525" s="1" customFormat="1" spans="1:31">
      <c r="A525" s="2">
        <v>524</v>
      </c>
      <c r="B525" s="3" t="s">
        <v>4217</v>
      </c>
      <c r="C525" s="3" t="s">
        <v>51</v>
      </c>
      <c r="D525" s="3" t="s">
        <v>245</v>
      </c>
      <c r="E525" s="3" t="s">
        <v>4191</v>
      </c>
      <c r="F525" s="3" t="s">
        <v>4218</v>
      </c>
      <c r="G525" s="3" t="s">
        <v>4219</v>
      </c>
      <c r="H525" s="3" t="s">
        <v>56</v>
      </c>
      <c r="I525" s="3" t="s">
        <v>132</v>
      </c>
      <c r="J525" s="3" t="s">
        <v>264</v>
      </c>
      <c r="K525" s="3" t="s">
        <v>719</v>
      </c>
      <c r="L525" s="3" t="s">
        <v>4193</v>
      </c>
      <c r="M525" s="3" t="s">
        <v>81</v>
      </c>
      <c r="N525" s="3" t="s">
        <v>4220</v>
      </c>
      <c r="O525" s="3" t="s">
        <v>245</v>
      </c>
      <c r="P525" s="3" t="s">
        <v>4221</v>
      </c>
      <c r="Q525" s="3" t="s">
        <v>62</v>
      </c>
      <c r="R525" s="3" t="s">
        <v>112</v>
      </c>
      <c r="S525" s="3" t="s">
        <v>64</v>
      </c>
      <c r="T525" s="3" t="s">
        <v>97</v>
      </c>
      <c r="U525" s="3"/>
      <c r="V525" s="3" t="s">
        <v>4222</v>
      </c>
      <c r="W525" s="3" t="s">
        <v>68</v>
      </c>
      <c r="X525" s="3" t="s">
        <v>69</v>
      </c>
      <c r="Y525" s="3" t="s">
        <v>4223</v>
      </c>
      <c r="Z525" s="3" t="s">
        <v>240</v>
      </c>
      <c r="AA525" s="3" t="s">
        <v>4196</v>
      </c>
      <c r="AB525" s="3" t="s">
        <v>256</v>
      </c>
      <c r="AC525" s="3" t="s">
        <v>4224</v>
      </c>
      <c r="AD525" s="3" t="s">
        <v>243</v>
      </c>
      <c r="AE525" s="7" t="str">
        <f>HYPERLINK("https://static.wenjuan.pub/6448a247d0af58d925dffb12/upload_file/205-Q30-16832551683...-167476.jpg?e=1683388971&amp;token=-S3u1w3JrmFKSFNKh6j5JQkPKMGLqf-aPDDdDxY6:PnLAipgvZVR0gUsmsXYjZnmvHys=","1683255168379.jpg")</f>
        <v>1683255168379.jpg</v>
      </c>
    </row>
    <row r="526" s="1" customFormat="1" spans="1:31">
      <c r="A526" s="2">
        <v>525</v>
      </c>
      <c r="B526" s="3" t="s">
        <v>4225</v>
      </c>
      <c r="C526" s="3" t="s">
        <v>51</v>
      </c>
      <c r="D526" s="3" t="s">
        <v>245</v>
      </c>
      <c r="E526" s="3" t="s">
        <v>4191</v>
      </c>
      <c r="F526" s="3" t="s">
        <v>4226</v>
      </c>
      <c r="G526" s="3" t="s">
        <v>4227</v>
      </c>
      <c r="H526" s="3" t="s">
        <v>146</v>
      </c>
      <c r="I526" s="3" t="s">
        <v>57</v>
      </c>
      <c r="J526" s="3" t="s">
        <v>4228</v>
      </c>
      <c r="K526" s="3" t="s">
        <v>220</v>
      </c>
      <c r="L526" s="3" t="s">
        <v>4229</v>
      </c>
      <c r="M526" s="3" t="s">
        <v>1788</v>
      </c>
      <c r="N526" s="3" t="s">
        <v>4230</v>
      </c>
      <c r="O526" s="3" t="s">
        <v>245</v>
      </c>
      <c r="P526" s="3" t="s">
        <v>1622</v>
      </c>
      <c r="Q526" s="3" t="s">
        <v>62</v>
      </c>
      <c r="R526" s="3" t="s">
        <v>112</v>
      </c>
      <c r="S526" s="3" t="s">
        <v>64</v>
      </c>
      <c r="T526" s="3" t="s">
        <v>97</v>
      </c>
      <c r="U526" s="3"/>
      <c r="V526" s="3" t="s">
        <v>4222</v>
      </c>
      <c r="W526" s="3" t="s">
        <v>68</v>
      </c>
      <c r="X526" s="3" t="s">
        <v>69</v>
      </c>
      <c r="Y526" s="3" t="s">
        <v>4231</v>
      </c>
      <c r="Z526" s="3" t="s">
        <v>240</v>
      </c>
      <c r="AA526" s="3" t="s">
        <v>4196</v>
      </c>
      <c r="AB526" s="3" t="s">
        <v>256</v>
      </c>
      <c r="AC526" s="3" t="s">
        <v>4232</v>
      </c>
      <c r="AD526" s="3" t="s">
        <v>243</v>
      </c>
      <c r="AE526" s="7" t="str">
        <f>HYPERLINK("https://static.wenjuan.pub/6448a247d0af58d925dffb12/upload_file/302-Q30-16832574873...-814178.jpg?e=1683388971&amp;token=-S3u1w3JrmFKSFNKh6j5JQkPKMGLqf-aPDDdDxY6:vwcpM4Ph_lAwB7bJ66nel1BNFWU=","1683257487339.jpg")</f>
        <v>1683257487339.jpg</v>
      </c>
    </row>
    <row r="527" s="1" customFormat="1" spans="1:31">
      <c r="A527" s="2">
        <v>526</v>
      </c>
      <c r="B527" s="3" t="s">
        <v>4233</v>
      </c>
      <c r="C527" s="3" t="s">
        <v>51</v>
      </c>
      <c r="D527" s="3" t="s">
        <v>245</v>
      </c>
      <c r="E527" s="3" t="s">
        <v>4191</v>
      </c>
      <c r="F527" s="3" t="s">
        <v>4234</v>
      </c>
      <c r="G527" s="3" t="s">
        <v>4235</v>
      </c>
      <c r="H527" s="3" t="s">
        <v>56</v>
      </c>
      <c r="I527" s="3" t="s">
        <v>57</v>
      </c>
      <c r="J527" s="3" t="s">
        <v>2041</v>
      </c>
      <c r="K527" s="3" t="s">
        <v>220</v>
      </c>
      <c r="L527" s="3" t="s">
        <v>4229</v>
      </c>
      <c r="M527" s="3" t="s">
        <v>234</v>
      </c>
      <c r="N527" s="3" t="s">
        <v>4236</v>
      </c>
      <c r="O527" s="3" t="s">
        <v>245</v>
      </c>
      <c r="P527" s="3" t="s">
        <v>3231</v>
      </c>
      <c r="Q527" s="3" t="s">
        <v>62</v>
      </c>
      <c r="R527" s="3" t="s">
        <v>63</v>
      </c>
      <c r="S527" s="3" t="s">
        <v>64</v>
      </c>
      <c r="T527" s="3" t="s">
        <v>4237</v>
      </c>
      <c r="U527" s="3"/>
      <c r="V527" s="3" t="s">
        <v>210</v>
      </c>
      <c r="W527" s="3" t="s">
        <v>68</v>
      </c>
      <c r="X527" s="3" t="s">
        <v>69</v>
      </c>
      <c r="Y527" s="3" t="s">
        <v>4238</v>
      </c>
      <c r="Z527" s="3" t="s">
        <v>240</v>
      </c>
      <c r="AA527" s="3" t="s">
        <v>4196</v>
      </c>
      <c r="AB527" s="3" t="s">
        <v>256</v>
      </c>
      <c r="AC527" s="3" t="s">
        <v>4239</v>
      </c>
      <c r="AD527" s="3" t="s">
        <v>243</v>
      </c>
      <c r="AE527" s="7" t="str">
        <f>HYPERLINK("https://static.wenjuan.pub/6448a247d0af58d925dffb12/upload_file/358-Q30-16832590549...-184690.jpg?e=1683388971&amp;token=-S3u1w3JrmFKSFNKh6j5JQkPKMGLqf-aPDDdDxY6:wJe4zhnYWGYmNHZyi67xn6OhuZU=","1683259054989.jpg")</f>
        <v>1683259054989.jpg</v>
      </c>
    </row>
    <row r="528" s="1" customFormat="1" spans="1:31">
      <c r="A528" s="2">
        <v>527</v>
      </c>
      <c r="B528" s="3" t="s">
        <v>4240</v>
      </c>
      <c r="C528" s="3" t="s">
        <v>51</v>
      </c>
      <c r="D528" s="3" t="s">
        <v>245</v>
      </c>
      <c r="E528" s="3" t="s">
        <v>4191</v>
      </c>
      <c r="F528" s="3" t="s">
        <v>4241</v>
      </c>
      <c r="G528" s="3" t="s">
        <v>3849</v>
      </c>
      <c r="H528" s="3" t="s">
        <v>56</v>
      </c>
      <c r="I528" s="3" t="s">
        <v>57</v>
      </c>
      <c r="J528" s="3" t="s">
        <v>675</v>
      </c>
      <c r="K528" s="3" t="s">
        <v>4242</v>
      </c>
      <c r="L528" s="3" t="s">
        <v>4229</v>
      </c>
      <c r="M528" s="3" t="s">
        <v>81</v>
      </c>
      <c r="N528" s="3" t="s">
        <v>4243</v>
      </c>
      <c r="O528" s="3" t="s">
        <v>245</v>
      </c>
      <c r="P528" s="3" t="s">
        <v>83</v>
      </c>
      <c r="Q528" s="3" t="s">
        <v>62</v>
      </c>
      <c r="R528" s="3" t="s">
        <v>63</v>
      </c>
      <c r="S528" s="3" t="s">
        <v>64</v>
      </c>
      <c r="T528" s="3" t="s">
        <v>97</v>
      </c>
      <c r="U528" s="3" t="s">
        <v>4244</v>
      </c>
      <c r="V528" s="3" t="s">
        <v>210</v>
      </c>
      <c r="W528" s="3" t="s">
        <v>68</v>
      </c>
      <c r="X528" s="3" t="s">
        <v>69</v>
      </c>
      <c r="Y528" s="3" t="s">
        <v>4245</v>
      </c>
      <c r="Z528" s="3" t="s">
        <v>240</v>
      </c>
      <c r="AA528" s="3" t="s">
        <v>4196</v>
      </c>
      <c r="AB528" s="3" t="s">
        <v>256</v>
      </c>
      <c r="AC528" s="3" t="s">
        <v>4246</v>
      </c>
      <c r="AD528" s="3" t="s">
        <v>243</v>
      </c>
      <c r="AE528" s="7" t="str">
        <f>HYPERLINK("https://static.wenjuan.pub/6448a247d0af58d925dffb12/upload_file/422-Q30-16832615726...-883172.jpg?e=1683388971&amp;token=-S3u1w3JrmFKSFNKh6j5JQkPKMGLqf-aPDDdDxY6:mBJPDdMiQKFWAy08iCiEIFEfeVk=","1683261572641.jpg")</f>
        <v>1683261572641.jpg</v>
      </c>
    </row>
    <row r="529" s="1" customFormat="1" spans="1:31">
      <c r="A529" s="2">
        <v>528</v>
      </c>
      <c r="B529" s="3" t="s">
        <v>4247</v>
      </c>
      <c r="C529" s="3" t="s">
        <v>51</v>
      </c>
      <c r="D529" s="3" t="s">
        <v>245</v>
      </c>
      <c r="E529" s="3" t="s">
        <v>4191</v>
      </c>
      <c r="F529" s="3" t="s">
        <v>4248</v>
      </c>
      <c r="G529" s="3" t="s">
        <v>4249</v>
      </c>
      <c r="H529" s="3" t="s">
        <v>56</v>
      </c>
      <c r="I529" s="3" t="s">
        <v>57</v>
      </c>
      <c r="J529" s="3" t="s">
        <v>1982</v>
      </c>
      <c r="K529" s="3" t="s">
        <v>967</v>
      </c>
      <c r="L529" s="3" t="s">
        <v>770</v>
      </c>
      <c r="M529" s="3" t="s">
        <v>81</v>
      </c>
      <c r="N529" s="3" t="s">
        <v>4250</v>
      </c>
      <c r="O529" s="3" t="s">
        <v>245</v>
      </c>
      <c r="P529" s="3" t="s">
        <v>4251</v>
      </c>
      <c r="Q529" s="3" t="s">
        <v>62</v>
      </c>
      <c r="R529" s="3" t="s">
        <v>614</v>
      </c>
      <c r="S529" s="3" t="s">
        <v>64</v>
      </c>
      <c r="T529" s="3" t="s">
        <v>97</v>
      </c>
      <c r="U529" s="3"/>
      <c r="V529" s="3" t="s">
        <v>246</v>
      </c>
      <c r="W529" s="3" t="s">
        <v>68</v>
      </c>
      <c r="X529" s="3" t="s">
        <v>69</v>
      </c>
      <c r="Y529" s="3" t="s">
        <v>4252</v>
      </c>
      <c r="Z529" s="3" t="s">
        <v>240</v>
      </c>
      <c r="AA529" s="3" t="s">
        <v>4196</v>
      </c>
      <c r="AB529" s="3" t="s">
        <v>256</v>
      </c>
      <c r="AC529" s="3" t="s">
        <v>4253</v>
      </c>
      <c r="AD529" s="3" t="s">
        <v>243</v>
      </c>
      <c r="AE529" s="7" t="str">
        <f>HYPERLINK("https://static.wenjuan.pub/6448a247d0af58d925dffb12/upload_file/472-Q30-image-711465.jpg?e=1683388971&amp;token=-S3u1w3JrmFKSFNKh6j5JQkPKMGLqf-aPDDdDxY6:yNX0yF3blNuczIuC374K0z5liNI=","image.jpg")</f>
        <v>image.jpg</v>
      </c>
    </row>
    <row r="530" s="1" customFormat="1" spans="1:31">
      <c r="A530" s="2">
        <v>529</v>
      </c>
      <c r="B530" s="3" t="s">
        <v>4254</v>
      </c>
      <c r="C530" s="3" t="s">
        <v>51</v>
      </c>
      <c r="D530" s="3" t="s">
        <v>245</v>
      </c>
      <c r="E530" s="3" t="s">
        <v>4191</v>
      </c>
      <c r="F530" s="3" t="s">
        <v>4255</v>
      </c>
      <c r="G530" s="3" t="s">
        <v>4256</v>
      </c>
      <c r="H530" s="3" t="s">
        <v>56</v>
      </c>
      <c r="I530" s="3" t="s">
        <v>57</v>
      </c>
      <c r="J530" s="3" t="s">
        <v>3749</v>
      </c>
      <c r="K530" s="3" t="s">
        <v>220</v>
      </c>
      <c r="L530" s="3" t="s">
        <v>4229</v>
      </c>
      <c r="M530" s="3" t="s">
        <v>81</v>
      </c>
      <c r="N530" s="3" t="s">
        <v>4257</v>
      </c>
      <c r="O530" s="3" t="s">
        <v>245</v>
      </c>
      <c r="P530" s="3" t="s">
        <v>4258</v>
      </c>
      <c r="Q530" s="3" t="s">
        <v>62</v>
      </c>
      <c r="R530" s="3" t="s">
        <v>63</v>
      </c>
      <c r="S530" s="3" t="s">
        <v>64</v>
      </c>
      <c r="T530" s="3" t="s">
        <v>97</v>
      </c>
      <c r="U530" s="3"/>
      <c r="V530" s="3" t="s">
        <v>4222</v>
      </c>
      <c r="W530" s="3" t="s">
        <v>68</v>
      </c>
      <c r="X530" s="3" t="s">
        <v>69</v>
      </c>
      <c r="Y530" s="3" t="s">
        <v>4259</v>
      </c>
      <c r="Z530" s="3" t="s">
        <v>240</v>
      </c>
      <c r="AA530" s="3" t="s">
        <v>4196</v>
      </c>
      <c r="AB530" s="3" t="s">
        <v>256</v>
      </c>
      <c r="AC530" s="3" t="s">
        <v>4260</v>
      </c>
      <c r="AD530" s="3" t="s">
        <v>243</v>
      </c>
      <c r="AE530" s="7" t="str">
        <f>HYPERLINK("https://static.wenjuan.pub/6448a247d0af58d925dffb12/upload_file/501-Q30-image-847752.jpg?e=1683388971&amp;token=-S3u1w3JrmFKSFNKh6j5JQkPKMGLqf-aPDDdDxY6:Lplqa9zqlH7AzXlok0ABZMve3pQ=","image.jpg")</f>
        <v>image.jpg</v>
      </c>
    </row>
    <row r="531" s="1" customFormat="1" spans="1:31">
      <c r="A531" s="2">
        <v>530</v>
      </c>
      <c r="B531" s="3" t="s">
        <v>4261</v>
      </c>
      <c r="C531" s="3" t="s">
        <v>142</v>
      </c>
      <c r="D531" s="3" t="s">
        <v>245</v>
      </c>
      <c r="E531" s="3" t="s">
        <v>4191</v>
      </c>
      <c r="F531" s="3" t="s">
        <v>4262</v>
      </c>
      <c r="G531" s="3" t="s">
        <v>4263</v>
      </c>
      <c r="H531" s="3" t="s">
        <v>56</v>
      </c>
      <c r="I531" s="3" t="s">
        <v>57</v>
      </c>
      <c r="J531" s="3" t="s">
        <v>16</v>
      </c>
      <c r="K531" s="3" t="s">
        <v>694</v>
      </c>
      <c r="L531" s="3" t="s">
        <v>4264</v>
      </c>
      <c r="M531" s="3" t="s">
        <v>81</v>
      </c>
      <c r="N531" s="3" t="s">
        <v>4265</v>
      </c>
      <c r="O531" s="3" t="s">
        <v>245</v>
      </c>
      <c r="P531" s="3" t="s">
        <v>136</v>
      </c>
      <c r="Q531" s="3" t="s">
        <v>62</v>
      </c>
      <c r="R531" s="3" t="s">
        <v>63</v>
      </c>
      <c r="S531" s="3" t="s">
        <v>64</v>
      </c>
      <c r="T531" s="3" t="s">
        <v>97</v>
      </c>
      <c r="U531" s="3"/>
      <c r="V531" s="3" t="s">
        <v>4195</v>
      </c>
      <c r="W531" s="3" t="s">
        <v>99</v>
      </c>
      <c r="X531" s="3" t="s">
        <v>69</v>
      </c>
      <c r="Y531" s="3" t="s">
        <v>4266</v>
      </c>
      <c r="Z531" s="3" t="s">
        <v>240</v>
      </c>
      <c r="AA531" s="3" t="s">
        <v>4196</v>
      </c>
      <c r="AB531" s="3" t="s">
        <v>256</v>
      </c>
      <c r="AC531" s="3" t="s">
        <v>4267</v>
      </c>
      <c r="AD531" s="3" t="s">
        <v>243</v>
      </c>
      <c r="AE531" s="7" t="str">
        <f>HYPERLINK("https://static.wenjuan.pub/6448a247d0af58d925dffb12/upload_file/528-Q30-16832677055...-825547.jpg?e=1683388971&amp;token=-S3u1w3JrmFKSFNKh6j5JQkPKMGLqf-aPDDdDxY6:BO92PHEQyVG5O0GK1ef3fVlx8Fg=","1683267705578.jpg")</f>
        <v>1683267705578.jpg</v>
      </c>
    </row>
    <row r="532" s="1" customFormat="1" spans="1:31">
      <c r="A532" s="2">
        <v>531</v>
      </c>
      <c r="B532" s="3" t="s">
        <v>4268</v>
      </c>
      <c r="C532" s="3" t="s">
        <v>142</v>
      </c>
      <c r="D532" s="3" t="s">
        <v>245</v>
      </c>
      <c r="E532" s="3" t="s">
        <v>4191</v>
      </c>
      <c r="F532" s="3" t="s">
        <v>4269</v>
      </c>
      <c r="G532" s="3" t="s">
        <v>4270</v>
      </c>
      <c r="H532" s="3" t="s">
        <v>78</v>
      </c>
      <c r="I532" s="3" t="s">
        <v>57</v>
      </c>
      <c r="J532" s="3" t="s">
        <v>264</v>
      </c>
      <c r="K532" s="3" t="s">
        <v>719</v>
      </c>
      <c r="L532" s="3" t="s">
        <v>4193</v>
      </c>
      <c r="M532" s="3" t="s">
        <v>81</v>
      </c>
      <c r="N532" s="3" t="s">
        <v>4271</v>
      </c>
      <c r="O532" s="3" t="s">
        <v>245</v>
      </c>
      <c r="P532" s="3" t="s">
        <v>645</v>
      </c>
      <c r="Q532" s="3" t="s">
        <v>62</v>
      </c>
      <c r="R532" s="3" t="s">
        <v>112</v>
      </c>
      <c r="S532" s="3" t="s">
        <v>64</v>
      </c>
      <c r="T532" s="3" t="s">
        <v>97</v>
      </c>
      <c r="U532" s="3"/>
      <c r="V532" s="3" t="s">
        <v>210</v>
      </c>
      <c r="W532" s="3" t="s">
        <v>68</v>
      </c>
      <c r="X532" s="3" t="s">
        <v>69</v>
      </c>
      <c r="Y532" s="3" t="s">
        <v>4272</v>
      </c>
      <c r="Z532" s="3" t="s">
        <v>240</v>
      </c>
      <c r="AA532" s="3" t="s">
        <v>4196</v>
      </c>
      <c r="AB532" s="3" t="s">
        <v>256</v>
      </c>
      <c r="AC532" s="3" t="s">
        <v>4273</v>
      </c>
      <c r="AD532" s="3" t="s">
        <v>243</v>
      </c>
      <c r="AE532" s="7" t="str">
        <f>HYPERLINK("https://static.wenjuan.pub/6448a247d0af58d925dffb12/upload_file/547-Q30-IMG_2023050...-373015.jpg?e=1683388971&amp;token=-S3u1w3JrmFKSFNKh6j5JQkPKMGLqf-aPDDdDxY6:KUHg49dFV1GxoqH9L5m65Mqnsg0=","IMG_20230505_144140.jpg")</f>
        <v>IMG_20230505_144140.jpg</v>
      </c>
    </row>
    <row r="533" s="1" customFormat="1" spans="1:31">
      <c r="A533" s="2">
        <v>532</v>
      </c>
      <c r="B533" s="3" t="s">
        <v>4274</v>
      </c>
      <c r="C533" s="3" t="s">
        <v>51</v>
      </c>
      <c r="D533" s="3" t="s">
        <v>245</v>
      </c>
      <c r="E533" s="3" t="s">
        <v>246</v>
      </c>
      <c r="F533" s="3" t="s">
        <v>4275</v>
      </c>
      <c r="G533" s="3" t="s">
        <v>4276</v>
      </c>
      <c r="H533" s="3" t="s">
        <v>146</v>
      </c>
      <c r="I533" s="3" t="s">
        <v>57</v>
      </c>
      <c r="J533" s="3" t="s">
        <v>16</v>
      </c>
      <c r="K533" s="3" t="s">
        <v>4277</v>
      </c>
      <c r="L533" s="3" t="s">
        <v>4229</v>
      </c>
      <c r="M533" s="3" t="s">
        <v>1242</v>
      </c>
      <c r="N533" s="3" t="s">
        <v>4278</v>
      </c>
      <c r="O533" s="3" t="s">
        <v>245</v>
      </c>
      <c r="P533" s="3" t="s">
        <v>4279</v>
      </c>
      <c r="Q533" s="3" t="s">
        <v>62</v>
      </c>
      <c r="R533" s="3" t="s">
        <v>293</v>
      </c>
      <c r="S533" s="3" t="s">
        <v>64</v>
      </c>
      <c r="T533" s="3" t="s">
        <v>97</v>
      </c>
      <c r="U533" s="3"/>
      <c r="V533" s="3" t="s">
        <v>4280</v>
      </c>
      <c r="W533" s="3" t="s">
        <v>68</v>
      </c>
      <c r="X533" s="3" t="s">
        <v>69</v>
      </c>
      <c r="Y533" s="3" t="s">
        <v>4281</v>
      </c>
      <c r="Z533" s="3" t="s">
        <v>240</v>
      </c>
      <c r="AA533" s="3" t="s">
        <v>4196</v>
      </c>
      <c r="AB533" s="3" t="s">
        <v>256</v>
      </c>
      <c r="AC533" s="3" t="s">
        <v>4282</v>
      </c>
      <c r="AD533" s="3" t="s">
        <v>243</v>
      </c>
      <c r="AE533" s="7" t="str">
        <f>HYPERLINK("https://static.wenjuan.pub/6448a247d0af58d925dffb12/upload_file/578-Q30-16832703611...-416268.jpg?e=1683388971&amp;token=-S3u1w3JrmFKSFNKh6j5JQkPKMGLqf-aPDDdDxY6:XgsqDUh61n2UJyRCl_B_hvR1PNk=","1683270361176.jpg")</f>
        <v>1683270361176.jpg</v>
      </c>
    </row>
    <row r="534" s="1" customFormat="1" spans="1:31">
      <c r="A534" s="2">
        <v>533</v>
      </c>
      <c r="B534" s="3" t="s">
        <v>4283</v>
      </c>
      <c r="C534" s="3" t="s">
        <v>51</v>
      </c>
      <c r="D534" s="3" t="s">
        <v>245</v>
      </c>
      <c r="E534" s="3" t="s">
        <v>4191</v>
      </c>
      <c r="F534" s="3" t="s">
        <v>4284</v>
      </c>
      <c r="G534" s="3" t="s">
        <v>4285</v>
      </c>
      <c r="H534" s="3" t="s">
        <v>56</v>
      </c>
      <c r="I534" s="3" t="s">
        <v>57</v>
      </c>
      <c r="J534" s="3" t="s">
        <v>264</v>
      </c>
      <c r="K534" s="3" t="s">
        <v>663</v>
      </c>
      <c r="L534" s="3" t="s">
        <v>4193</v>
      </c>
      <c r="M534" s="3" t="s">
        <v>4286</v>
      </c>
      <c r="N534" s="3" t="s">
        <v>4287</v>
      </c>
      <c r="O534" s="3" t="s">
        <v>245</v>
      </c>
      <c r="P534" s="3" t="s">
        <v>4288</v>
      </c>
      <c r="Q534" s="3" t="s">
        <v>62</v>
      </c>
      <c r="R534" s="3" t="s">
        <v>63</v>
      </c>
      <c r="S534" s="3" t="s">
        <v>64</v>
      </c>
      <c r="T534" s="3" t="s">
        <v>97</v>
      </c>
      <c r="U534" s="3" t="s">
        <v>4289</v>
      </c>
      <c r="V534" s="3" t="s">
        <v>4222</v>
      </c>
      <c r="W534" s="3" t="s">
        <v>339</v>
      </c>
      <c r="X534" s="3" t="s">
        <v>69</v>
      </c>
      <c r="Y534" s="3" t="s">
        <v>4290</v>
      </c>
      <c r="Z534" s="3" t="s">
        <v>240</v>
      </c>
      <c r="AA534" s="3" t="s">
        <v>4196</v>
      </c>
      <c r="AB534" s="3" t="s">
        <v>256</v>
      </c>
      <c r="AC534" s="3" t="s">
        <v>4291</v>
      </c>
      <c r="AD534" s="3" t="s">
        <v>243</v>
      </c>
      <c r="AE534" s="7" t="str">
        <f>HYPERLINK("https://static.wenjuan.pub/6448a247d0af58d925dffb12/upload_file/586-Q30-image-528094.jpg?e=1683388971&amp;token=-S3u1w3JrmFKSFNKh6j5JQkPKMGLqf-aPDDdDxY6:KhRbiPrkP5AmVR1-0C5eVuAir8k=","image.jpg")</f>
        <v>image.jpg</v>
      </c>
    </row>
    <row r="535" s="1" customFormat="1" spans="1:31">
      <c r="A535" s="2">
        <v>534</v>
      </c>
      <c r="B535" s="3" t="s">
        <v>4292</v>
      </c>
      <c r="C535" s="3" t="s">
        <v>51</v>
      </c>
      <c r="D535" s="3" t="s">
        <v>245</v>
      </c>
      <c r="E535" s="3" t="s">
        <v>4191</v>
      </c>
      <c r="F535" s="3" t="s">
        <v>4293</v>
      </c>
      <c r="G535" s="3" t="s">
        <v>4294</v>
      </c>
      <c r="H535" s="3" t="s">
        <v>56</v>
      </c>
      <c r="I535" s="3" t="s">
        <v>57</v>
      </c>
      <c r="J535" s="3" t="s">
        <v>16</v>
      </c>
      <c r="K535" s="3" t="s">
        <v>719</v>
      </c>
      <c r="L535" s="3" t="s">
        <v>4193</v>
      </c>
      <c r="M535" s="3" t="s">
        <v>4295</v>
      </c>
      <c r="N535" s="3" t="s">
        <v>4000</v>
      </c>
      <c r="O535" s="3" t="s">
        <v>245</v>
      </c>
      <c r="P535" s="3" t="s">
        <v>4296</v>
      </c>
      <c r="Q535" s="3" t="s">
        <v>62</v>
      </c>
      <c r="R535" s="3" t="s">
        <v>63</v>
      </c>
      <c r="S535" s="3" t="s">
        <v>64</v>
      </c>
      <c r="T535" s="3" t="s">
        <v>4297</v>
      </c>
      <c r="U535" s="3"/>
      <c r="V535" s="3" t="s">
        <v>4195</v>
      </c>
      <c r="W535" s="3" t="s">
        <v>68</v>
      </c>
      <c r="X535" s="3" t="s">
        <v>69</v>
      </c>
      <c r="Y535" s="3" t="s">
        <v>4298</v>
      </c>
      <c r="Z535" s="3" t="s">
        <v>240</v>
      </c>
      <c r="AA535" s="2" t="s">
        <v>4299</v>
      </c>
      <c r="AB535" s="3" t="s">
        <v>256</v>
      </c>
      <c r="AC535" s="3" t="s">
        <v>4300</v>
      </c>
      <c r="AD535" s="3" t="s">
        <v>243</v>
      </c>
      <c r="AE535" s="7" t="str">
        <f>HYPERLINK("https://static.wenjuan.pub/6448a247d0af58d925dffb12/upload_file/657-Q30-IMG_2024-173456.jpeg?e=1683388971&amp;token=-S3u1w3JrmFKSFNKh6j5JQkPKMGLqf-aPDDdDxY6:zRwinIDCerlHXHiyGCdFuSAX7vk=","IMG_2024.jpeg")</f>
        <v>IMG_2024.jpeg</v>
      </c>
    </row>
    <row r="536" s="1" customFormat="1" spans="1:31">
      <c r="A536" s="2">
        <v>535</v>
      </c>
      <c r="B536" s="3" t="s">
        <v>4301</v>
      </c>
      <c r="C536" s="3" t="s">
        <v>142</v>
      </c>
      <c r="D536" s="3" t="s">
        <v>1920</v>
      </c>
      <c r="E536" s="3" t="s">
        <v>4191</v>
      </c>
      <c r="F536" s="3" t="s">
        <v>4302</v>
      </c>
      <c r="G536" s="3" t="s">
        <v>4303</v>
      </c>
      <c r="H536" s="3" t="s">
        <v>56</v>
      </c>
      <c r="I536" s="3" t="s">
        <v>57</v>
      </c>
      <c r="J536" s="3" t="s">
        <v>870</v>
      </c>
      <c r="K536" s="3" t="s">
        <v>663</v>
      </c>
      <c r="L536" s="3" t="s">
        <v>4206</v>
      </c>
      <c r="M536" s="3" t="s">
        <v>827</v>
      </c>
      <c r="N536" s="3" t="s">
        <v>4304</v>
      </c>
      <c r="O536" s="3" t="s">
        <v>1920</v>
      </c>
      <c r="P536" s="3" t="s">
        <v>292</v>
      </c>
      <c r="Q536" s="3" t="s">
        <v>62</v>
      </c>
      <c r="R536" s="3" t="s">
        <v>63</v>
      </c>
      <c r="S536" s="3" t="s">
        <v>64</v>
      </c>
      <c r="T536" s="3" t="s">
        <v>97</v>
      </c>
      <c r="U536" s="3"/>
      <c r="V536" s="3" t="s">
        <v>4222</v>
      </c>
      <c r="W536" s="3" t="s">
        <v>68</v>
      </c>
      <c r="X536" s="3" t="s">
        <v>69</v>
      </c>
      <c r="Y536" s="3" t="s">
        <v>4305</v>
      </c>
      <c r="Z536" s="3" t="s">
        <v>240</v>
      </c>
      <c r="AA536" s="3" t="s">
        <v>4306</v>
      </c>
      <c r="AB536" s="3" t="s">
        <v>4307</v>
      </c>
      <c r="AC536" s="3" t="s">
        <v>4308</v>
      </c>
      <c r="AD536" s="3" t="s">
        <v>243</v>
      </c>
      <c r="AE536" s="7" t="str">
        <f>HYPERLINK("https://static.wenjuan.pub/6448a247d0af58d925dffb12/upload_file/49-Q30-16832489161...-458182.jpg?e=1683388971&amp;token=-S3u1w3JrmFKSFNKh6j5JQkPKMGLqf-aPDDdDxY6:PUYEwFu1th1GXvW-_M1m0RpheXU=","1683248916173.jpg")</f>
        <v>1683248916173.jpg</v>
      </c>
    </row>
    <row r="537" s="1" customFormat="1" spans="1:31">
      <c r="A537" s="2">
        <v>536</v>
      </c>
      <c r="B537" s="3" t="s">
        <v>4309</v>
      </c>
      <c r="C537" s="3" t="s">
        <v>51</v>
      </c>
      <c r="D537" s="3" t="s">
        <v>1920</v>
      </c>
      <c r="E537" s="3" t="s">
        <v>246</v>
      </c>
      <c r="F537" s="3" t="s">
        <v>4310</v>
      </c>
      <c r="G537" s="3" t="s">
        <v>4311</v>
      </c>
      <c r="H537" s="3" t="s">
        <v>56</v>
      </c>
      <c r="I537" s="3" t="s">
        <v>57</v>
      </c>
      <c r="J537" s="3" t="s">
        <v>16</v>
      </c>
      <c r="K537" s="3" t="s">
        <v>967</v>
      </c>
      <c r="L537" s="3" t="s">
        <v>4264</v>
      </c>
      <c r="M537" s="3" t="s">
        <v>81</v>
      </c>
      <c r="N537" s="3" t="s">
        <v>4312</v>
      </c>
      <c r="O537" s="3" t="s">
        <v>1920</v>
      </c>
      <c r="P537" s="3" t="s">
        <v>1490</v>
      </c>
      <c r="Q537" s="3" t="s">
        <v>62</v>
      </c>
      <c r="R537" s="3" t="s">
        <v>63</v>
      </c>
      <c r="S537" s="3" t="s">
        <v>64</v>
      </c>
      <c r="T537" s="3" t="s">
        <v>4313</v>
      </c>
      <c r="U537" s="3"/>
      <c r="V537" s="3" t="s">
        <v>4195</v>
      </c>
      <c r="W537" s="3" t="s">
        <v>68</v>
      </c>
      <c r="X537" s="3" t="s">
        <v>69</v>
      </c>
      <c r="Y537" s="3" t="s">
        <v>4314</v>
      </c>
      <c r="Z537" s="3" t="s">
        <v>240</v>
      </c>
      <c r="AA537" s="3" t="s">
        <v>4306</v>
      </c>
      <c r="AB537" s="3" t="s">
        <v>4307</v>
      </c>
      <c r="AC537" s="3" t="s">
        <v>4315</v>
      </c>
      <c r="AD537" s="3" t="s">
        <v>243</v>
      </c>
      <c r="AE537" s="7" t="str">
        <f>HYPERLINK("https://static.wenjuan.pub/6448a247d0af58d925dffb12/upload_file/72-Q30-16832502178...-853493.jpg?e=1683388971&amp;token=-S3u1w3JrmFKSFNKh6j5JQkPKMGLqf-aPDDdDxY6:NTr82mS8BI5UnvI9UAI6rGudeNU=","1683250217889.jpg")</f>
        <v>1683250217889.jpg</v>
      </c>
    </row>
    <row r="538" s="1" customFormat="1" spans="1:31">
      <c r="A538" s="2">
        <v>537</v>
      </c>
      <c r="B538" s="3" t="s">
        <v>4316</v>
      </c>
      <c r="C538" s="3" t="s">
        <v>51</v>
      </c>
      <c r="D538" s="3" t="s">
        <v>1920</v>
      </c>
      <c r="E538" s="3" t="s">
        <v>4191</v>
      </c>
      <c r="F538" s="3" t="s">
        <v>4317</v>
      </c>
      <c r="G538" s="3" t="s">
        <v>4318</v>
      </c>
      <c r="H538" s="3" t="s">
        <v>56</v>
      </c>
      <c r="I538" s="3" t="s">
        <v>57</v>
      </c>
      <c r="J538" s="3" t="s">
        <v>264</v>
      </c>
      <c r="K538" s="3" t="s">
        <v>719</v>
      </c>
      <c r="L538" s="3" t="s">
        <v>4193</v>
      </c>
      <c r="M538" s="3" t="s">
        <v>1788</v>
      </c>
      <c r="N538" s="3" t="s">
        <v>4319</v>
      </c>
      <c r="O538" s="3" t="s">
        <v>1920</v>
      </c>
      <c r="P538" s="3" t="s">
        <v>1427</v>
      </c>
      <c r="Q538" s="3" t="s">
        <v>62</v>
      </c>
      <c r="R538" s="3" t="s">
        <v>1614</v>
      </c>
      <c r="S538" s="3" t="s">
        <v>64</v>
      </c>
      <c r="T538" s="3" t="s">
        <v>97</v>
      </c>
      <c r="U538" s="3"/>
      <c r="V538" s="3" t="s">
        <v>67</v>
      </c>
      <c r="W538" s="3" t="s">
        <v>68</v>
      </c>
      <c r="X538" s="3" t="s">
        <v>69</v>
      </c>
      <c r="Y538" s="3" t="s">
        <v>4320</v>
      </c>
      <c r="Z538" s="3" t="s">
        <v>240</v>
      </c>
      <c r="AA538" s="3" t="s">
        <v>4306</v>
      </c>
      <c r="AB538" s="3" t="s">
        <v>4307</v>
      </c>
      <c r="AC538" s="3" t="s">
        <v>4321</v>
      </c>
      <c r="AD538" s="3" t="s">
        <v>243</v>
      </c>
      <c r="AE538" s="7" t="str">
        <f>HYPERLINK("https://static.wenjuan.pub/6448a247d0af58d925dffb12/upload_file/699-Q30-16832976511...-171390.jpg?e=1683388971&amp;token=-S3u1w3JrmFKSFNKh6j5JQkPKMGLqf-aPDDdDxY6:OGKoqUb44tD4ragolmmVUxHjeCs=","1683297651176.jpg")</f>
        <v>1683297651176.jpg</v>
      </c>
    </row>
    <row r="539" s="1" customFormat="1" spans="1:31">
      <c r="A539" s="2">
        <v>538</v>
      </c>
      <c r="B539" s="3" t="s">
        <v>4322</v>
      </c>
      <c r="C539" s="3" t="s">
        <v>51</v>
      </c>
      <c r="D539" s="3" t="s">
        <v>1920</v>
      </c>
      <c r="E539" s="3" t="s">
        <v>4191</v>
      </c>
      <c r="F539" s="3" t="s">
        <v>4323</v>
      </c>
      <c r="G539" s="3" t="s">
        <v>4324</v>
      </c>
      <c r="H539" s="3" t="s">
        <v>56</v>
      </c>
      <c r="I539" s="3" t="s">
        <v>57</v>
      </c>
      <c r="J539" s="3" t="s">
        <v>264</v>
      </c>
      <c r="K539" s="3" t="s">
        <v>694</v>
      </c>
      <c r="L539" s="3" t="s">
        <v>4193</v>
      </c>
      <c r="M539" s="3" t="s">
        <v>1242</v>
      </c>
      <c r="N539" s="3" t="s">
        <v>4325</v>
      </c>
      <c r="O539" s="3" t="s">
        <v>1920</v>
      </c>
      <c r="P539" s="3" t="s">
        <v>4326</v>
      </c>
      <c r="Q539" s="3" t="s">
        <v>62</v>
      </c>
      <c r="R539" s="3" t="s">
        <v>63</v>
      </c>
      <c r="S539" s="3" t="s">
        <v>64</v>
      </c>
      <c r="T539" s="3" t="s">
        <v>97</v>
      </c>
      <c r="U539" s="3"/>
      <c r="V539" s="3" t="s">
        <v>210</v>
      </c>
      <c r="W539" s="3" t="s">
        <v>68</v>
      </c>
      <c r="X539" s="3" t="s">
        <v>69</v>
      </c>
      <c r="Y539" s="3" t="s">
        <v>4327</v>
      </c>
      <c r="Z539" s="3" t="s">
        <v>240</v>
      </c>
      <c r="AA539" s="3" t="s">
        <v>4306</v>
      </c>
      <c r="AB539" s="3" t="s">
        <v>4307</v>
      </c>
      <c r="AC539" s="3" t="s">
        <v>4328</v>
      </c>
      <c r="AD539" s="3" t="s">
        <v>243</v>
      </c>
      <c r="AE539" s="7" t="str">
        <f>HYPERLINK("https://static.wenjuan.pub/6448a247d0af58d925dffb12/upload_file/162-Q30-16832537204...-908906.jpg?e=1683388971&amp;token=-S3u1w3JrmFKSFNKh6j5JQkPKMGLqf-aPDDdDxY6:sfvwV4Bqopctp1EgoQ80muf1f5w=","1683253720428.jpg")</f>
        <v>1683253720428.jpg</v>
      </c>
    </row>
    <row r="540" s="1" customFormat="1" spans="1:31">
      <c r="A540" s="2">
        <v>539</v>
      </c>
      <c r="B540" s="3" t="s">
        <v>4329</v>
      </c>
      <c r="C540" s="3" t="s">
        <v>51</v>
      </c>
      <c r="D540" s="3" t="s">
        <v>1920</v>
      </c>
      <c r="E540" s="3" t="s">
        <v>246</v>
      </c>
      <c r="F540" s="3" t="s">
        <v>4330</v>
      </c>
      <c r="G540" s="3" t="s">
        <v>4331</v>
      </c>
      <c r="H540" s="3" t="s">
        <v>56</v>
      </c>
      <c r="I540" s="3" t="s">
        <v>132</v>
      </c>
      <c r="J540" s="3" t="s">
        <v>4332</v>
      </c>
      <c r="K540" s="3" t="s">
        <v>1324</v>
      </c>
      <c r="L540" s="3" t="s">
        <v>4193</v>
      </c>
      <c r="M540" s="3" t="s">
        <v>122</v>
      </c>
      <c r="N540" s="3" t="s">
        <v>4333</v>
      </c>
      <c r="O540" s="3" t="s">
        <v>1920</v>
      </c>
      <c r="P540" s="3" t="s">
        <v>2483</v>
      </c>
      <c r="Q540" s="3" t="s">
        <v>62</v>
      </c>
      <c r="R540" s="3" t="s">
        <v>4334</v>
      </c>
      <c r="S540" s="3" t="s">
        <v>64</v>
      </c>
      <c r="T540" s="3" t="s">
        <v>65</v>
      </c>
      <c r="U540" s="3"/>
      <c r="V540" s="3" t="s">
        <v>4195</v>
      </c>
      <c r="W540" s="3" t="s">
        <v>99</v>
      </c>
      <c r="X540" s="3" t="s">
        <v>69</v>
      </c>
      <c r="Y540" s="3" t="s">
        <v>4335</v>
      </c>
      <c r="Z540" s="3" t="s">
        <v>240</v>
      </c>
      <c r="AA540" s="3" t="s">
        <v>4306</v>
      </c>
      <c r="AB540" s="3" t="s">
        <v>4307</v>
      </c>
      <c r="AC540" s="3" t="s">
        <v>4336</v>
      </c>
      <c r="AD540" s="3" t="s">
        <v>243</v>
      </c>
      <c r="AE540" s="7" t="str">
        <f>HYPERLINK("https://static.wenjuan.pub/6448a247d0af58d925dffb12/upload_file/192-Q30-16832545634...-791156.jpg?e=1683388971&amp;token=-S3u1w3JrmFKSFNKh6j5JQkPKMGLqf-aPDDdDxY6:uXc4mFfMYCirBGyF31jRcD-Ru8Q=","1683254563411.jpg")</f>
        <v>1683254563411.jpg</v>
      </c>
    </row>
    <row r="541" s="1" customFormat="1" spans="1:31">
      <c r="A541" s="2">
        <v>540</v>
      </c>
      <c r="B541" s="3" t="s">
        <v>4337</v>
      </c>
      <c r="C541" s="3" t="s">
        <v>51</v>
      </c>
      <c r="D541" s="3" t="s">
        <v>1920</v>
      </c>
      <c r="E541" s="3" t="s">
        <v>4191</v>
      </c>
      <c r="F541" s="3" t="s">
        <v>4338</v>
      </c>
      <c r="G541" s="3" t="s">
        <v>4231</v>
      </c>
      <c r="H541" s="3" t="s">
        <v>56</v>
      </c>
      <c r="I541" s="3" t="s">
        <v>57</v>
      </c>
      <c r="J541" s="3" t="s">
        <v>219</v>
      </c>
      <c r="K541" s="3" t="s">
        <v>4242</v>
      </c>
      <c r="L541" s="3" t="s">
        <v>4229</v>
      </c>
      <c r="M541" s="3" t="s">
        <v>542</v>
      </c>
      <c r="N541" s="3" t="s">
        <v>4339</v>
      </c>
      <c r="O541" s="3" t="s">
        <v>1920</v>
      </c>
      <c r="P541" s="3" t="s">
        <v>1622</v>
      </c>
      <c r="Q541" s="3" t="s">
        <v>62</v>
      </c>
      <c r="R541" s="3" t="s">
        <v>112</v>
      </c>
      <c r="S541" s="3" t="s">
        <v>64</v>
      </c>
      <c r="T541" s="3" t="s">
        <v>97</v>
      </c>
      <c r="U541" s="3"/>
      <c r="V541" s="3" t="s">
        <v>210</v>
      </c>
      <c r="W541" s="3" t="s">
        <v>68</v>
      </c>
      <c r="X541" s="3" t="s">
        <v>69</v>
      </c>
      <c r="Y541" s="3" t="s">
        <v>4340</v>
      </c>
      <c r="Z541" s="3" t="s">
        <v>240</v>
      </c>
      <c r="AA541" s="3" t="s">
        <v>4306</v>
      </c>
      <c r="AB541" s="3" t="s">
        <v>4307</v>
      </c>
      <c r="AC541" s="3" t="s">
        <v>4341</v>
      </c>
      <c r="AD541" s="3" t="s">
        <v>243</v>
      </c>
      <c r="AE541" s="7" t="str">
        <f>HYPERLINK("https://static.wenjuan.pub/6448a247d0af58d925dffb12/upload_file/304-Q30-IMG_2023050...-341354.jpg?e=1683388971&amp;token=-S3u1w3JrmFKSFNKh6j5JQkPKMGLqf-aPDDdDxY6:leQYCiOvpPpJ_VTXeeE7ZBCgdh4=","IMG_20230505_113306.jpg")</f>
        <v>IMG_20230505_113306.jpg</v>
      </c>
    </row>
    <row r="542" s="1" customFormat="1" spans="1:31">
      <c r="A542" s="2">
        <v>541</v>
      </c>
      <c r="B542" s="3" t="s">
        <v>4342</v>
      </c>
      <c r="C542" s="3" t="s">
        <v>51</v>
      </c>
      <c r="D542" s="3" t="s">
        <v>1920</v>
      </c>
      <c r="E542" s="3" t="s">
        <v>246</v>
      </c>
      <c r="F542" s="3" t="s">
        <v>4343</v>
      </c>
      <c r="G542" s="3" t="s">
        <v>4344</v>
      </c>
      <c r="H542" s="3" t="s">
        <v>56</v>
      </c>
      <c r="I542" s="3" t="s">
        <v>57</v>
      </c>
      <c r="J542" s="3" t="s">
        <v>16</v>
      </c>
      <c r="K542" s="3" t="s">
        <v>4345</v>
      </c>
      <c r="L542" s="3" t="s">
        <v>4206</v>
      </c>
      <c r="M542" s="3" t="s">
        <v>81</v>
      </c>
      <c r="N542" s="3" t="s">
        <v>4346</v>
      </c>
      <c r="O542" s="3" t="s">
        <v>1920</v>
      </c>
      <c r="P542" s="3" t="s">
        <v>4347</v>
      </c>
      <c r="Q542" s="3" t="s">
        <v>62</v>
      </c>
      <c r="R542" s="3" t="s">
        <v>63</v>
      </c>
      <c r="S542" s="3" t="s">
        <v>64</v>
      </c>
      <c r="T542" s="3" t="s">
        <v>4348</v>
      </c>
      <c r="U542" s="3"/>
      <c r="V542" s="3" t="s">
        <v>4195</v>
      </c>
      <c r="W542" s="3" t="s">
        <v>99</v>
      </c>
      <c r="X542" s="3" t="s">
        <v>69</v>
      </c>
      <c r="Y542" s="3" t="s">
        <v>4349</v>
      </c>
      <c r="Z542" s="3" t="s">
        <v>240</v>
      </c>
      <c r="AA542" s="3" t="s">
        <v>4306</v>
      </c>
      <c r="AB542" s="3" t="s">
        <v>4307</v>
      </c>
      <c r="AC542" s="3" t="s">
        <v>4350</v>
      </c>
      <c r="AD542" s="3" t="s">
        <v>243</v>
      </c>
      <c r="AE542" s="7" t="str">
        <f>HYPERLINK("https://static.wenjuan.pub/6448a247d0af58d925dffb12/upload_file/343-Q30-16832586622...-853422.jpg?e=1683388971&amp;token=-S3u1w3JrmFKSFNKh6j5JQkPKMGLqf-aPDDdDxY6:VwFKRfsi9nmOlKvTuDPXbJI2H3o=","1683258662224.jpg")</f>
        <v>1683258662224.jpg</v>
      </c>
    </row>
    <row r="543" s="1" customFormat="1" spans="1:31">
      <c r="A543" s="2">
        <v>542</v>
      </c>
      <c r="B543" s="3" t="s">
        <v>4351</v>
      </c>
      <c r="C543" s="3" t="s">
        <v>142</v>
      </c>
      <c r="D543" s="3" t="s">
        <v>1920</v>
      </c>
      <c r="E543" s="3" t="s">
        <v>4191</v>
      </c>
      <c r="F543" s="3" t="s">
        <v>4352</v>
      </c>
      <c r="G543" s="3" t="s">
        <v>4353</v>
      </c>
      <c r="H543" s="3" t="s">
        <v>56</v>
      </c>
      <c r="I543" s="3" t="s">
        <v>57</v>
      </c>
      <c r="J543" s="3" t="s">
        <v>16</v>
      </c>
      <c r="K543" s="3" t="s">
        <v>694</v>
      </c>
      <c r="L543" s="3" t="s">
        <v>4354</v>
      </c>
      <c r="M543" s="3" t="s">
        <v>542</v>
      </c>
      <c r="N543" s="3" t="s">
        <v>4355</v>
      </c>
      <c r="O543" s="3" t="s">
        <v>1920</v>
      </c>
      <c r="P543" s="3" t="s">
        <v>2965</v>
      </c>
      <c r="Q543" s="3" t="s">
        <v>62</v>
      </c>
      <c r="R543" s="3" t="s">
        <v>63</v>
      </c>
      <c r="S543" s="3" t="s">
        <v>64</v>
      </c>
      <c r="T543" s="3" t="s">
        <v>97</v>
      </c>
      <c r="U543" s="3"/>
      <c r="V543" s="3" t="s">
        <v>4195</v>
      </c>
      <c r="W543" s="3" t="s">
        <v>68</v>
      </c>
      <c r="X543" s="3" t="s">
        <v>69</v>
      </c>
      <c r="Y543" s="3" t="s">
        <v>4356</v>
      </c>
      <c r="Z543" s="3" t="s">
        <v>240</v>
      </c>
      <c r="AA543" s="3" t="s">
        <v>4306</v>
      </c>
      <c r="AB543" s="3" t="s">
        <v>4307</v>
      </c>
      <c r="AC543" s="3" t="s">
        <v>4357</v>
      </c>
      <c r="AD543" s="3" t="s">
        <v>243</v>
      </c>
      <c r="AE543" s="7" t="str">
        <f>HYPERLINK("https://static.wenjuan.pub/6448a247d0af58d925dffb12/upload_file/499-Q30-16832660909...-380173.jpg?e=1683388971&amp;token=-S3u1w3JrmFKSFNKh6j5JQkPKMGLqf-aPDDdDxY6:hZlFJzr24qyZ28wGn-QuavLj7lE=","1683266090960.jpg")</f>
        <v>1683266090960.jpg</v>
      </c>
    </row>
    <row r="544" s="1" customFormat="1" spans="1:31">
      <c r="A544" s="2">
        <v>543</v>
      </c>
      <c r="B544" s="3" t="s">
        <v>4358</v>
      </c>
      <c r="C544" s="3" t="s">
        <v>51</v>
      </c>
      <c r="D544" s="3" t="s">
        <v>1920</v>
      </c>
      <c r="E544" s="3" t="s">
        <v>4191</v>
      </c>
      <c r="F544" s="3" t="s">
        <v>4359</v>
      </c>
      <c r="G544" s="3" t="s">
        <v>4360</v>
      </c>
      <c r="H544" s="3" t="s">
        <v>56</v>
      </c>
      <c r="I544" s="3" t="s">
        <v>57</v>
      </c>
      <c r="J544" s="3" t="s">
        <v>264</v>
      </c>
      <c r="K544" s="3" t="s">
        <v>719</v>
      </c>
      <c r="L544" s="3" t="s">
        <v>4193</v>
      </c>
      <c r="M544" s="3" t="s">
        <v>81</v>
      </c>
      <c r="N544" s="3" t="s">
        <v>4361</v>
      </c>
      <c r="O544" s="3" t="s">
        <v>1920</v>
      </c>
      <c r="P544" s="3" t="s">
        <v>2468</v>
      </c>
      <c r="Q544" s="3" t="s">
        <v>62</v>
      </c>
      <c r="R544" s="3" t="s">
        <v>1614</v>
      </c>
      <c r="S544" s="3" t="s">
        <v>64</v>
      </c>
      <c r="T544" s="3" t="s">
        <v>97</v>
      </c>
      <c r="U544" s="3"/>
      <c r="V544" s="3" t="s">
        <v>210</v>
      </c>
      <c r="W544" s="3" t="s">
        <v>68</v>
      </c>
      <c r="X544" s="3" t="s">
        <v>69</v>
      </c>
      <c r="Y544" s="3" t="s">
        <v>4362</v>
      </c>
      <c r="Z544" s="3" t="s">
        <v>240</v>
      </c>
      <c r="AA544" s="3" t="s">
        <v>4306</v>
      </c>
      <c r="AB544" s="3" t="s">
        <v>4307</v>
      </c>
      <c r="AC544" s="3" t="s">
        <v>4363</v>
      </c>
      <c r="AD544" s="3" t="s">
        <v>243</v>
      </c>
      <c r="AE544" s="7" t="str">
        <f>HYPERLINK("https://static.wenjuan.pub/6448a247d0af58d925dffb12/upload_file/511-Q30-16832666793...-815905.jpg?e=1683388971&amp;token=-S3u1w3JrmFKSFNKh6j5JQkPKMGLqf-aPDDdDxY6:UznBBKkfeP2-tZNbe4vYEP6EgYQ=","1683266679306.jpg")</f>
        <v>1683266679306.jpg</v>
      </c>
    </row>
    <row r="545" s="1" customFormat="1" spans="1:31">
      <c r="A545" s="2">
        <v>544</v>
      </c>
      <c r="B545" s="3" t="s">
        <v>4364</v>
      </c>
      <c r="C545" s="3" t="s">
        <v>142</v>
      </c>
      <c r="D545" s="3" t="s">
        <v>1920</v>
      </c>
      <c r="E545" s="3" t="s">
        <v>4191</v>
      </c>
      <c r="F545" s="3" t="s">
        <v>4365</v>
      </c>
      <c r="G545" s="3" t="s">
        <v>4366</v>
      </c>
      <c r="H545" s="3" t="s">
        <v>56</v>
      </c>
      <c r="I545" s="3" t="s">
        <v>57</v>
      </c>
      <c r="J545" s="3" t="s">
        <v>219</v>
      </c>
      <c r="K545" s="3" t="s">
        <v>4367</v>
      </c>
      <c r="L545" s="3" t="s">
        <v>770</v>
      </c>
      <c r="M545" s="3" t="s">
        <v>81</v>
      </c>
      <c r="N545" s="3" t="s">
        <v>4368</v>
      </c>
      <c r="O545" s="3" t="s">
        <v>1920</v>
      </c>
      <c r="P545" s="3" t="s">
        <v>1960</v>
      </c>
      <c r="Q545" s="3" t="s">
        <v>62</v>
      </c>
      <c r="R545" s="3" t="s">
        <v>112</v>
      </c>
      <c r="S545" s="3" t="s">
        <v>64</v>
      </c>
      <c r="T545" s="3" t="s">
        <v>4369</v>
      </c>
      <c r="U545" s="3"/>
      <c r="V545" s="3" t="s">
        <v>4195</v>
      </c>
      <c r="W545" s="3" t="s">
        <v>68</v>
      </c>
      <c r="X545" s="3" t="s">
        <v>69</v>
      </c>
      <c r="Y545" s="3" t="s">
        <v>4370</v>
      </c>
      <c r="Z545" s="3" t="s">
        <v>240</v>
      </c>
      <c r="AA545" s="3" t="s">
        <v>4306</v>
      </c>
      <c r="AB545" s="3" t="s">
        <v>4307</v>
      </c>
      <c r="AC545" s="3" t="s">
        <v>4371</v>
      </c>
      <c r="AD545" s="3" t="s">
        <v>243</v>
      </c>
      <c r="AE545" s="7" t="str">
        <f>HYPERLINK("https://static.wenjuan.pub/6448a247d0af58d925dffb12/upload_file/527-Q30-16832676864...-403759.jpg?e=1683388971&amp;token=-S3u1w3JrmFKSFNKh6j5JQkPKMGLqf-aPDDdDxY6:bY3SJsOH1syjVDyIehrb_Ajw404=","1683267686477.jpg")</f>
        <v>1683267686477.jpg</v>
      </c>
    </row>
    <row r="546" s="1" customFormat="1" spans="1:31">
      <c r="A546" s="2">
        <v>545</v>
      </c>
      <c r="B546" s="3" t="s">
        <v>4372</v>
      </c>
      <c r="C546" s="3" t="s">
        <v>142</v>
      </c>
      <c r="D546" s="3" t="s">
        <v>1920</v>
      </c>
      <c r="E546" s="3" t="s">
        <v>4191</v>
      </c>
      <c r="F546" s="3" t="s">
        <v>4373</v>
      </c>
      <c r="G546" s="3" t="s">
        <v>4374</v>
      </c>
      <c r="H546" s="3" t="s">
        <v>56</v>
      </c>
      <c r="I546" s="3" t="s">
        <v>57</v>
      </c>
      <c r="J546" s="3" t="s">
        <v>2041</v>
      </c>
      <c r="K546" s="3" t="s">
        <v>1128</v>
      </c>
      <c r="L546" s="3" t="s">
        <v>4229</v>
      </c>
      <c r="M546" s="3" t="s">
        <v>81</v>
      </c>
      <c r="N546" s="3" t="s">
        <v>4375</v>
      </c>
      <c r="O546" s="3" t="s">
        <v>1920</v>
      </c>
      <c r="P546" s="3" t="s">
        <v>136</v>
      </c>
      <c r="Q546" s="3" t="s">
        <v>62</v>
      </c>
      <c r="R546" s="3" t="s">
        <v>2052</v>
      </c>
      <c r="S546" s="3" t="s">
        <v>64</v>
      </c>
      <c r="T546" s="3" t="s">
        <v>65</v>
      </c>
      <c r="U546" s="3" t="s">
        <v>4376</v>
      </c>
      <c r="V546" s="3" t="s">
        <v>240</v>
      </c>
      <c r="W546" s="3" t="s">
        <v>68</v>
      </c>
      <c r="X546" s="3" t="s">
        <v>69</v>
      </c>
      <c r="Y546" s="3" t="s">
        <v>4374</v>
      </c>
      <c r="Z546" s="3" t="s">
        <v>240</v>
      </c>
      <c r="AA546" s="3" t="s">
        <v>4306</v>
      </c>
      <c r="AB546" s="3" t="s">
        <v>4307</v>
      </c>
      <c r="AC546" s="3" t="s">
        <v>4377</v>
      </c>
      <c r="AD546" s="3" t="s">
        <v>243</v>
      </c>
      <c r="AE546" s="7" t="str">
        <f>HYPERLINK("https://static.wenjuan.pub/6448a247d0af58d925dffb12/upload_file/555-Q30-16832692675...-711819.jpg?e=1683388971&amp;token=-S3u1w3JrmFKSFNKh6j5JQkPKMGLqf-aPDDdDxY6:T14TV7pVTJM_eH-uQQmkgx0qFtQ=","1683269267596.jpg")</f>
        <v>1683269267596.jpg</v>
      </c>
    </row>
    <row r="547" s="1" customFormat="1" spans="1:31">
      <c r="A547" s="2">
        <v>546</v>
      </c>
      <c r="B547" s="3" t="s">
        <v>4378</v>
      </c>
      <c r="C547" s="3" t="s">
        <v>51</v>
      </c>
      <c r="D547" s="3" t="s">
        <v>1920</v>
      </c>
      <c r="E547" s="3" t="s">
        <v>246</v>
      </c>
      <c r="F547" s="3" t="s">
        <v>4379</v>
      </c>
      <c r="G547" s="3" t="s">
        <v>4380</v>
      </c>
      <c r="H547" s="3" t="s">
        <v>56</v>
      </c>
      <c r="I547" s="3" t="s">
        <v>57</v>
      </c>
      <c r="J547" s="3" t="s">
        <v>675</v>
      </c>
      <c r="K547" s="3" t="s">
        <v>719</v>
      </c>
      <c r="L547" s="3" t="s">
        <v>4193</v>
      </c>
      <c r="M547" s="3" t="s">
        <v>81</v>
      </c>
      <c r="N547" s="3" t="s">
        <v>4380</v>
      </c>
      <c r="O547" s="3" t="s">
        <v>1920</v>
      </c>
      <c r="P547" s="3" t="s">
        <v>883</v>
      </c>
      <c r="Q547" s="3" t="s">
        <v>62</v>
      </c>
      <c r="R547" s="3" t="s">
        <v>1327</v>
      </c>
      <c r="S547" s="3" t="s">
        <v>64</v>
      </c>
      <c r="T547" s="3" t="s">
        <v>97</v>
      </c>
      <c r="U547" s="3"/>
      <c r="V547" s="3" t="s">
        <v>67</v>
      </c>
      <c r="W547" s="3" t="s">
        <v>68</v>
      </c>
      <c r="X547" s="3" t="s">
        <v>69</v>
      </c>
      <c r="Y547" s="3" t="s">
        <v>4381</v>
      </c>
      <c r="Z547" s="3" t="s">
        <v>240</v>
      </c>
      <c r="AA547" s="3" t="s">
        <v>4306</v>
      </c>
      <c r="AB547" s="3" t="s">
        <v>4307</v>
      </c>
      <c r="AC547" s="3" t="s">
        <v>4382</v>
      </c>
      <c r="AD547" s="3" t="s">
        <v>243</v>
      </c>
      <c r="AE547" s="7" t="str">
        <f>HYPERLINK("https://static.wenjuan.pub/6448a247d0af58d925dffb12/upload_file/590-Q30-16832709761...-607655.jpg?e=1683388971&amp;token=-S3u1w3JrmFKSFNKh6j5JQkPKMGLqf-aPDDdDxY6:d4Vsz8SQy4ZeGLwgwD20S9wxPjw=","1683270976116.jpg")</f>
        <v>1683270976116.jpg</v>
      </c>
    </row>
    <row r="548" s="1" customFormat="1" spans="1:31">
      <c r="A548" s="2">
        <v>547</v>
      </c>
      <c r="B548" s="3" t="s">
        <v>4383</v>
      </c>
      <c r="C548" s="3" t="s">
        <v>51</v>
      </c>
      <c r="D548" s="3" t="s">
        <v>1920</v>
      </c>
      <c r="E548" s="3" t="s">
        <v>4191</v>
      </c>
      <c r="F548" s="3" t="s">
        <v>4384</v>
      </c>
      <c r="G548" s="3" t="s">
        <v>4385</v>
      </c>
      <c r="H548" s="3" t="s">
        <v>78</v>
      </c>
      <c r="I548" s="3" t="s">
        <v>57</v>
      </c>
      <c r="J548" s="3" t="s">
        <v>159</v>
      </c>
      <c r="K548" s="3" t="s">
        <v>220</v>
      </c>
      <c r="L548" s="3" t="s">
        <v>4193</v>
      </c>
      <c r="M548" s="3" t="s">
        <v>720</v>
      </c>
      <c r="N548" s="3" t="s">
        <v>4386</v>
      </c>
      <c r="O548" s="3" t="s">
        <v>1920</v>
      </c>
      <c r="P548" s="3" t="s">
        <v>195</v>
      </c>
      <c r="Q548" s="3" t="s">
        <v>62</v>
      </c>
      <c r="R548" s="3" t="s">
        <v>3605</v>
      </c>
      <c r="S548" s="3" t="s">
        <v>64</v>
      </c>
      <c r="T548" s="3" t="s">
        <v>97</v>
      </c>
      <c r="U548" s="3"/>
      <c r="V548" s="3" t="s">
        <v>4195</v>
      </c>
      <c r="W548" s="3" t="s">
        <v>68</v>
      </c>
      <c r="X548" s="3" t="s">
        <v>69</v>
      </c>
      <c r="Y548" s="3" t="s">
        <v>4387</v>
      </c>
      <c r="Z548" s="3" t="s">
        <v>240</v>
      </c>
      <c r="AA548" s="3" t="s">
        <v>4306</v>
      </c>
      <c r="AB548" s="3" t="s">
        <v>4307</v>
      </c>
      <c r="AC548" s="3" t="s">
        <v>4388</v>
      </c>
      <c r="AD548" s="3" t="s">
        <v>243</v>
      </c>
      <c r="AE548" s="7" t="str">
        <f>HYPERLINK("https://static.wenjuan.pub/6448a247d0af58d925dffb12/upload_file/622-Q30-16832722163...-777776.jpg?e=1683388971&amp;token=-S3u1w3JrmFKSFNKh6j5JQkPKMGLqf-aPDDdDxY6:yOn5SXRfMreg_AgS1Ho00fEvLRw=","1683272216325.jpg")</f>
        <v>1683272216325.jpg</v>
      </c>
    </row>
    <row r="549" s="1" customFormat="1" spans="1:31">
      <c r="A549" s="2">
        <v>548</v>
      </c>
      <c r="B549" s="3" t="s">
        <v>4389</v>
      </c>
      <c r="C549" s="3" t="s">
        <v>51</v>
      </c>
      <c r="D549" s="3" t="s">
        <v>1920</v>
      </c>
      <c r="E549" s="3" t="s">
        <v>4191</v>
      </c>
      <c r="F549" s="3" t="s">
        <v>4390</v>
      </c>
      <c r="G549" s="3" t="s">
        <v>4391</v>
      </c>
      <c r="H549" s="3" t="s">
        <v>56</v>
      </c>
      <c r="I549" s="3" t="s">
        <v>57</v>
      </c>
      <c r="J549" s="3" t="s">
        <v>264</v>
      </c>
      <c r="K549" s="3" t="s">
        <v>1128</v>
      </c>
      <c r="L549" s="3" t="s">
        <v>4193</v>
      </c>
      <c r="M549" s="3" t="s">
        <v>1096</v>
      </c>
      <c r="N549" s="3" t="s">
        <v>4392</v>
      </c>
      <c r="O549" s="3" t="s">
        <v>1920</v>
      </c>
      <c r="P549" s="3" t="s">
        <v>4393</v>
      </c>
      <c r="Q549" s="3" t="s">
        <v>62</v>
      </c>
      <c r="R549" s="3" t="s">
        <v>1591</v>
      </c>
      <c r="S549" s="3" t="s">
        <v>64</v>
      </c>
      <c r="T549" s="3" t="s">
        <v>97</v>
      </c>
      <c r="U549" s="3"/>
      <c r="V549" s="3" t="s">
        <v>4195</v>
      </c>
      <c r="W549" s="3" t="s">
        <v>68</v>
      </c>
      <c r="X549" s="3" t="s">
        <v>69</v>
      </c>
      <c r="Y549" s="3" t="s">
        <v>4394</v>
      </c>
      <c r="Z549" s="3" t="s">
        <v>240</v>
      </c>
      <c r="AA549" s="3" t="s">
        <v>4306</v>
      </c>
      <c r="AB549" s="3" t="s">
        <v>4307</v>
      </c>
      <c r="AC549" s="3" t="s">
        <v>4395</v>
      </c>
      <c r="AD549" s="3" t="s">
        <v>243</v>
      </c>
      <c r="AE549" s="7" t="str">
        <f>HYPERLINK("https://static.wenjuan.pub/6448a247d0af58d925dffb12/upload_file/640-Q30-16832735787...-942368.jpg?e=1683388971&amp;token=-S3u1w3JrmFKSFNKh6j5JQkPKMGLqf-aPDDdDxY6:faZGaEBbOeZ4p4YwmEFt7D7Gg3c=","1683273578752.jpg")</f>
        <v>1683273578752.jpg</v>
      </c>
    </row>
    <row r="550" s="1" customFormat="1" spans="1:31">
      <c r="A550" s="2">
        <v>549</v>
      </c>
      <c r="B550" s="3" t="s">
        <v>4396</v>
      </c>
      <c r="C550" s="3" t="s">
        <v>51</v>
      </c>
      <c r="D550" s="3" t="s">
        <v>1920</v>
      </c>
      <c r="E550" s="3" t="s">
        <v>246</v>
      </c>
      <c r="F550" s="3" t="s">
        <v>4397</v>
      </c>
      <c r="G550" s="3" t="s">
        <v>4398</v>
      </c>
      <c r="H550" s="3" t="s">
        <v>78</v>
      </c>
      <c r="I550" s="3" t="s">
        <v>57</v>
      </c>
      <c r="J550" s="3" t="s">
        <v>231</v>
      </c>
      <c r="K550" s="3" t="s">
        <v>4399</v>
      </c>
      <c r="L550" s="3" t="s">
        <v>4229</v>
      </c>
      <c r="M550" s="3" t="s">
        <v>720</v>
      </c>
      <c r="N550" s="3" t="s">
        <v>4400</v>
      </c>
      <c r="O550" s="3" t="s">
        <v>1920</v>
      </c>
      <c r="P550" s="3" t="s">
        <v>722</v>
      </c>
      <c r="Q550" s="3" t="s">
        <v>62</v>
      </c>
      <c r="R550" s="3" t="s">
        <v>591</v>
      </c>
      <c r="S550" s="3" t="s">
        <v>64</v>
      </c>
      <c r="T550" s="3" t="s">
        <v>97</v>
      </c>
      <c r="U550" s="3"/>
      <c r="V550" s="3" t="s">
        <v>4195</v>
      </c>
      <c r="W550" s="3" t="s">
        <v>68</v>
      </c>
      <c r="X550" s="3" t="s">
        <v>69</v>
      </c>
      <c r="Y550" s="3" t="s">
        <v>4401</v>
      </c>
      <c r="Z550" s="3" t="s">
        <v>240</v>
      </c>
      <c r="AA550" s="3" t="s">
        <v>4306</v>
      </c>
      <c r="AB550" s="3" t="s">
        <v>4307</v>
      </c>
      <c r="AC550" s="3" t="s">
        <v>4402</v>
      </c>
      <c r="AD550" s="3" t="s">
        <v>243</v>
      </c>
      <c r="AE550" s="7" t="str">
        <f>HYPERLINK("https://static.wenjuan.pub/6448a247d0af58d925dffb12/upload_file/345-Q30-16832587024...-835506.jpg?e=1683388971&amp;token=-S3u1w3JrmFKSFNKh6j5JQkPKMGLqf-aPDDdDxY6:fxk57v9wWg49O4PakIvojC3e8nI=","1683258702486.jpg")</f>
        <v>1683258702486.jpg</v>
      </c>
    </row>
    <row r="551" s="1" customFormat="1" spans="1:31">
      <c r="A551" s="2">
        <v>550</v>
      </c>
      <c r="B551" s="3" t="s">
        <v>4403</v>
      </c>
      <c r="C551" s="3" t="s">
        <v>142</v>
      </c>
      <c r="D551" s="3" t="s">
        <v>2298</v>
      </c>
      <c r="E551" s="3" t="s">
        <v>260</v>
      </c>
      <c r="F551" s="3" t="s">
        <v>4404</v>
      </c>
      <c r="G551" s="3" t="s">
        <v>4405</v>
      </c>
      <c r="H551" s="3" t="s">
        <v>146</v>
      </c>
      <c r="I551" s="3" t="s">
        <v>57</v>
      </c>
      <c r="J551" s="3" t="s">
        <v>3749</v>
      </c>
      <c r="K551" s="3" t="s">
        <v>4406</v>
      </c>
      <c r="L551" s="3" t="s">
        <v>266</v>
      </c>
      <c r="M551" s="3" t="s">
        <v>81</v>
      </c>
      <c r="N551" s="3" t="s">
        <v>4407</v>
      </c>
      <c r="O551" s="3" t="s">
        <v>2298</v>
      </c>
      <c r="P551" s="3" t="s">
        <v>83</v>
      </c>
      <c r="Q551" s="3" t="s">
        <v>62</v>
      </c>
      <c r="R551" s="3" t="s">
        <v>63</v>
      </c>
      <c r="S551" s="3" t="s">
        <v>64</v>
      </c>
      <c r="T551" s="3" t="s">
        <v>65</v>
      </c>
      <c r="U551" s="3" t="s">
        <v>4408</v>
      </c>
      <c r="V551" s="3" t="s">
        <v>4409</v>
      </c>
      <c r="W551" s="3" t="s">
        <v>99</v>
      </c>
      <c r="X551" s="3" t="s">
        <v>69</v>
      </c>
      <c r="Y551" s="3" t="s">
        <v>4410</v>
      </c>
      <c r="Z551" s="3" t="s">
        <v>240</v>
      </c>
      <c r="AA551" s="3" t="s">
        <v>4411</v>
      </c>
      <c r="AB551" s="3" t="s">
        <v>272</v>
      </c>
      <c r="AC551" s="3" t="s">
        <v>4412</v>
      </c>
      <c r="AD551" s="3" t="s">
        <v>243</v>
      </c>
      <c r="AE551" s="7" t="str">
        <f>HYPERLINK("https://static.wenjuan.pub/6448a247d0af58d925dffb12/upload_file/46-Q30-16832489541...-891858.jpg?e=1683388971&amp;token=-S3u1w3JrmFKSFNKh6j5JQkPKMGLqf-aPDDdDxY6:b94g1crFyNulDqvCE_Nbjs-sFbc=","1683248954149.jpg")</f>
        <v>1683248954149.jpg</v>
      </c>
    </row>
    <row r="552" s="1" customFormat="1" spans="1:31">
      <c r="A552" s="2">
        <v>551</v>
      </c>
      <c r="B552" s="3" t="s">
        <v>4413</v>
      </c>
      <c r="C552" s="3" t="s">
        <v>142</v>
      </c>
      <c r="D552" s="3" t="s">
        <v>259</v>
      </c>
      <c r="E552" s="3" t="s">
        <v>260</v>
      </c>
      <c r="F552" s="3" t="s">
        <v>4414</v>
      </c>
      <c r="G552" s="3" t="s">
        <v>4415</v>
      </c>
      <c r="H552" s="3" t="s">
        <v>56</v>
      </c>
      <c r="I552" s="3" t="s">
        <v>57</v>
      </c>
      <c r="J552" s="3" t="s">
        <v>159</v>
      </c>
      <c r="K552" s="3" t="s">
        <v>220</v>
      </c>
      <c r="L552" s="3" t="s">
        <v>4416</v>
      </c>
      <c r="M552" s="3" t="s">
        <v>81</v>
      </c>
      <c r="N552" s="3" t="s">
        <v>4417</v>
      </c>
      <c r="O552" s="3" t="s">
        <v>259</v>
      </c>
      <c r="P552" s="3" t="s">
        <v>268</v>
      </c>
      <c r="Q552" s="3" t="s">
        <v>62</v>
      </c>
      <c r="R552" s="3" t="s">
        <v>63</v>
      </c>
      <c r="S552" s="3" t="s">
        <v>64</v>
      </c>
      <c r="T552" s="3" t="s">
        <v>97</v>
      </c>
      <c r="U552" s="3"/>
      <c r="V552" s="3" t="s">
        <v>67</v>
      </c>
      <c r="W552" s="3" t="s">
        <v>68</v>
      </c>
      <c r="X552" s="3" t="s">
        <v>69</v>
      </c>
      <c r="Y552" s="3" t="s">
        <v>4418</v>
      </c>
      <c r="Z552" s="3" t="s">
        <v>240</v>
      </c>
      <c r="AA552" s="3" t="s">
        <v>4411</v>
      </c>
      <c r="AB552" s="3" t="s">
        <v>272</v>
      </c>
      <c r="AC552" s="3" t="s">
        <v>4419</v>
      </c>
      <c r="AD552" s="3" t="s">
        <v>243</v>
      </c>
      <c r="AE552" s="7" t="str">
        <f>HYPERLINK("https://static.wenjuan.pub/6448a247d0af58d925dffb12/upload_file/123-Q30-16832518405...-361825.jpg?e=1683388971&amp;token=-S3u1w3JrmFKSFNKh6j5JQkPKMGLqf-aPDDdDxY6:m5rrwDl7FyB65CWKSf7nfCvq86M=","1683251840516.jpg")</f>
        <v>1683251840516.jpg</v>
      </c>
    </row>
    <row r="553" s="1" customFormat="1" spans="1:31">
      <c r="A553" s="2">
        <v>552</v>
      </c>
      <c r="B553" s="3" t="s">
        <v>4420</v>
      </c>
      <c r="C553" s="3" t="s">
        <v>51</v>
      </c>
      <c r="D553" s="3" t="s">
        <v>2298</v>
      </c>
      <c r="E553" s="3" t="s">
        <v>260</v>
      </c>
      <c r="F553" s="3" t="s">
        <v>4421</v>
      </c>
      <c r="G553" s="3" t="s">
        <v>4422</v>
      </c>
      <c r="H553" s="3" t="s">
        <v>56</v>
      </c>
      <c r="I553" s="3" t="s">
        <v>57</v>
      </c>
      <c r="J553" s="3" t="s">
        <v>159</v>
      </c>
      <c r="K553" s="3" t="s">
        <v>232</v>
      </c>
      <c r="L553" s="3" t="s">
        <v>4416</v>
      </c>
      <c r="M553" s="3" t="s">
        <v>1897</v>
      </c>
      <c r="N553" s="3" t="s">
        <v>4423</v>
      </c>
      <c r="O553" s="3" t="s">
        <v>2298</v>
      </c>
      <c r="P553" s="3" t="s">
        <v>4424</v>
      </c>
      <c r="Q553" s="3" t="s">
        <v>62</v>
      </c>
      <c r="R553" s="3" t="s">
        <v>63</v>
      </c>
      <c r="S553" s="3" t="s">
        <v>64</v>
      </c>
      <c r="T553" s="3" t="s">
        <v>4425</v>
      </c>
      <c r="U553" s="3"/>
      <c r="V553" s="3" t="s">
        <v>351</v>
      </c>
      <c r="W553" s="3" t="s">
        <v>68</v>
      </c>
      <c r="X553" s="3" t="s">
        <v>69</v>
      </c>
      <c r="Y553" s="3" t="s">
        <v>4426</v>
      </c>
      <c r="Z553" s="3" t="s">
        <v>240</v>
      </c>
      <c r="AA553" s="3" t="s">
        <v>4411</v>
      </c>
      <c r="AB553" s="3" t="s">
        <v>272</v>
      </c>
      <c r="AC553" s="3" t="s">
        <v>4427</v>
      </c>
      <c r="AD553" s="3" t="s">
        <v>243</v>
      </c>
      <c r="AE553" s="7" t="str">
        <f>HYPERLINK("https://static.wenjuan.pub/6448a247d0af58d925dffb12/upload_file/138-Q30-16832520156...-295963.jpg?e=1683388971&amp;token=-S3u1w3JrmFKSFNKh6j5JQkPKMGLqf-aPDDdDxY6:M2iUCXJwe6nuO8bonqQXfJM3P8U=","1683252015670.jpg")</f>
        <v>1683252015670.jpg</v>
      </c>
    </row>
    <row r="554" s="1" customFormat="1" spans="1:31">
      <c r="A554" s="2">
        <v>553</v>
      </c>
      <c r="B554" s="3" t="s">
        <v>4428</v>
      </c>
      <c r="C554" s="3" t="s">
        <v>51</v>
      </c>
      <c r="D554" s="3" t="s">
        <v>259</v>
      </c>
      <c r="E554" s="3" t="s">
        <v>260</v>
      </c>
      <c r="F554" s="3" t="s">
        <v>4429</v>
      </c>
      <c r="G554" s="3" t="s">
        <v>4430</v>
      </c>
      <c r="H554" s="3" t="s">
        <v>78</v>
      </c>
      <c r="I554" s="3" t="s">
        <v>57</v>
      </c>
      <c r="J554" s="3" t="s">
        <v>693</v>
      </c>
      <c r="K554" s="3" t="s">
        <v>1128</v>
      </c>
      <c r="L554" s="3" t="s">
        <v>4431</v>
      </c>
      <c r="M554" s="3" t="s">
        <v>81</v>
      </c>
      <c r="N554" s="3" t="s">
        <v>4432</v>
      </c>
      <c r="O554" s="3" t="s">
        <v>259</v>
      </c>
      <c r="P554" s="3" t="s">
        <v>1075</v>
      </c>
      <c r="Q554" s="3" t="s">
        <v>62</v>
      </c>
      <c r="R554" s="3" t="s">
        <v>4433</v>
      </c>
      <c r="S554" s="3" t="s">
        <v>64</v>
      </c>
      <c r="T554" s="3" t="s">
        <v>97</v>
      </c>
      <c r="U554" s="3"/>
      <c r="V554" s="3" t="s">
        <v>67</v>
      </c>
      <c r="W554" s="3" t="s">
        <v>68</v>
      </c>
      <c r="X554" s="3" t="s">
        <v>69</v>
      </c>
      <c r="Y554" s="3" t="s">
        <v>4434</v>
      </c>
      <c r="Z554" s="3" t="s">
        <v>240</v>
      </c>
      <c r="AA554" s="3" t="s">
        <v>4411</v>
      </c>
      <c r="AB554" s="3" t="s">
        <v>272</v>
      </c>
      <c r="AC554" s="3" t="s">
        <v>4435</v>
      </c>
      <c r="AD554" s="3" t="s">
        <v>243</v>
      </c>
      <c r="AE554" s="7" t="str">
        <f>HYPERLINK("https://static.wenjuan.pub/6448a247d0af58d925dffb12/upload_file/134-Q30-IMG_2023050...-137746.jpg?e=1683388971&amp;token=-S3u1w3JrmFKSFNKh6j5JQkPKMGLqf-aPDDdDxY6:7gh7F84uIpvNqPYWbc1ve2BLCPs=","IMG_20230505_100058.jpg")</f>
        <v>IMG_20230505_100058.jpg</v>
      </c>
    </row>
    <row r="555" s="1" customFormat="1" spans="1:31">
      <c r="A555" s="2">
        <v>554</v>
      </c>
      <c r="B555" s="3" t="s">
        <v>4436</v>
      </c>
      <c r="C555" s="3" t="s">
        <v>51</v>
      </c>
      <c r="D555" s="3" t="s">
        <v>2298</v>
      </c>
      <c r="E555" s="3" t="s">
        <v>260</v>
      </c>
      <c r="F555" s="3" t="s">
        <v>4437</v>
      </c>
      <c r="G555" s="3" t="s">
        <v>4438</v>
      </c>
      <c r="H555" s="3" t="s">
        <v>56</v>
      </c>
      <c r="I555" s="3" t="s">
        <v>57</v>
      </c>
      <c r="J555" s="3" t="s">
        <v>278</v>
      </c>
      <c r="K555" s="3" t="s">
        <v>265</v>
      </c>
      <c r="L555" s="3" t="s">
        <v>266</v>
      </c>
      <c r="M555" s="3" t="s">
        <v>4439</v>
      </c>
      <c r="N555" s="3" t="s">
        <v>4439</v>
      </c>
      <c r="O555" s="3" t="s">
        <v>2298</v>
      </c>
      <c r="P555" s="3" t="s">
        <v>1756</v>
      </c>
      <c r="Q555" s="3" t="s">
        <v>62</v>
      </c>
      <c r="R555" s="3" t="s">
        <v>63</v>
      </c>
      <c r="S555" s="3" t="s">
        <v>64</v>
      </c>
      <c r="T555" s="3" t="s">
        <v>97</v>
      </c>
      <c r="U555" s="3"/>
      <c r="V555" s="3" t="s">
        <v>4409</v>
      </c>
      <c r="W555" s="3" t="s">
        <v>68</v>
      </c>
      <c r="X555" s="3" t="s">
        <v>69</v>
      </c>
      <c r="Y555" s="3" t="s">
        <v>4440</v>
      </c>
      <c r="Z555" s="3" t="s">
        <v>240</v>
      </c>
      <c r="AA555" s="3" t="s">
        <v>4411</v>
      </c>
      <c r="AB555" s="3" t="s">
        <v>272</v>
      </c>
      <c r="AC555" s="3" t="s">
        <v>4441</v>
      </c>
      <c r="AD555" s="3" t="s">
        <v>243</v>
      </c>
      <c r="AE555" s="7" t="str">
        <f>HYPERLINK("https://static.wenjuan.pub/6448a247d0af58d925dffb12/upload_file/142-Q30-16832525510...-891027.jpg?e=1683388971&amp;token=-S3u1w3JrmFKSFNKh6j5JQkPKMGLqf-aPDDdDxY6:eeXLyHHI-tVePHkyY7cq8i_vrCQ=","1683252551077.jpg")</f>
        <v>1683252551077.jpg</v>
      </c>
    </row>
    <row r="556" s="1" customFormat="1" spans="1:31">
      <c r="A556" s="2">
        <v>555</v>
      </c>
      <c r="B556" s="3" t="s">
        <v>4442</v>
      </c>
      <c r="C556" s="3" t="s">
        <v>51</v>
      </c>
      <c r="D556" s="3" t="s">
        <v>2298</v>
      </c>
      <c r="E556" s="3" t="s">
        <v>260</v>
      </c>
      <c r="F556" s="3" t="s">
        <v>4443</v>
      </c>
      <c r="G556" s="3" t="s">
        <v>4444</v>
      </c>
      <c r="H556" s="3" t="s">
        <v>56</v>
      </c>
      <c r="I556" s="3" t="s">
        <v>57</v>
      </c>
      <c r="J556" s="3" t="s">
        <v>4445</v>
      </c>
      <c r="K556" s="3" t="s">
        <v>519</v>
      </c>
      <c r="L556" s="3" t="s">
        <v>4446</v>
      </c>
      <c r="M556" s="3" t="s">
        <v>4447</v>
      </c>
      <c r="N556" s="3" t="s">
        <v>4448</v>
      </c>
      <c r="O556" s="3" t="s">
        <v>2298</v>
      </c>
      <c r="P556" s="3" t="s">
        <v>195</v>
      </c>
      <c r="Q556" s="3" t="s">
        <v>62</v>
      </c>
      <c r="R556" s="3" t="s">
        <v>614</v>
      </c>
      <c r="S556" s="3" t="s">
        <v>64</v>
      </c>
      <c r="T556" s="3" t="s">
        <v>65</v>
      </c>
      <c r="U556" s="3" t="s">
        <v>4449</v>
      </c>
      <c r="V556" s="3" t="s">
        <v>4450</v>
      </c>
      <c r="W556" s="3" t="s">
        <v>99</v>
      </c>
      <c r="X556" s="3" t="s">
        <v>1781</v>
      </c>
      <c r="Y556" s="3" t="s">
        <v>4451</v>
      </c>
      <c r="Z556" s="3" t="s">
        <v>240</v>
      </c>
      <c r="AA556" s="3" t="s">
        <v>4411</v>
      </c>
      <c r="AB556" s="3" t="s">
        <v>272</v>
      </c>
      <c r="AC556" s="3" t="s">
        <v>4452</v>
      </c>
      <c r="AD556" s="3" t="s">
        <v>243</v>
      </c>
      <c r="AE556" s="7" t="str">
        <f>HYPERLINK("https://static.wenjuan.pub/6448a247d0af58d925dffb12/upload_file/164-Q30-IMG_2948-720453.jpeg?e=1683388971&amp;token=-S3u1w3JrmFKSFNKh6j5JQkPKMGLqf-aPDDdDxY6:3AznUylXVd1wdnITuZJ4nmfqd5s=","IMG_2948.jpeg")</f>
        <v>IMG_2948.jpeg</v>
      </c>
    </row>
    <row r="557" s="1" customFormat="1" spans="1:31">
      <c r="A557" s="2">
        <v>556</v>
      </c>
      <c r="B557" s="3" t="s">
        <v>4453</v>
      </c>
      <c r="C557" s="3" t="s">
        <v>51</v>
      </c>
      <c r="D557" s="3" t="s">
        <v>2298</v>
      </c>
      <c r="E557" s="3" t="s">
        <v>260</v>
      </c>
      <c r="F557" s="3" t="s">
        <v>4454</v>
      </c>
      <c r="G557" s="3" t="s">
        <v>4455</v>
      </c>
      <c r="H557" s="3" t="s">
        <v>78</v>
      </c>
      <c r="I557" s="3" t="s">
        <v>132</v>
      </c>
      <c r="J557" s="3" t="s">
        <v>3749</v>
      </c>
      <c r="K557" s="3" t="s">
        <v>1128</v>
      </c>
      <c r="L557" s="3" t="s">
        <v>266</v>
      </c>
      <c r="M557" s="3" t="s">
        <v>122</v>
      </c>
      <c r="N557" s="3" t="s">
        <v>4456</v>
      </c>
      <c r="O557" s="3" t="s">
        <v>2298</v>
      </c>
      <c r="P557" s="3" t="s">
        <v>722</v>
      </c>
      <c r="Q557" s="3" t="s">
        <v>62</v>
      </c>
      <c r="R557" s="3" t="s">
        <v>4457</v>
      </c>
      <c r="S557" s="3" t="s">
        <v>64</v>
      </c>
      <c r="T557" s="3" t="s">
        <v>65</v>
      </c>
      <c r="U557" s="3" t="s">
        <v>4458</v>
      </c>
      <c r="V557" s="3" t="s">
        <v>240</v>
      </c>
      <c r="W557" s="3" t="s">
        <v>68</v>
      </c>
      <c r="X557" s="3" t="s">
        <v>69</v>
      </c>
      <c r="Y557" s="3" t="s">
        <v>4459</v>
      </c>
      <c r="Z557" s="3" t="s">
        <v>240</v>
      </c>
      <c r="AA557" s="3" t="s">
        <v>4411</v>
      </c>
      <c r="AB557" s="3" t="s">
        <v>272</v>
      </c>
      <c r="AC557" s="3" t="s">
        <v>4460</v>
      </c>
      <c r="AD557" s="3" t="s">
        <v>243</v>
      </c>
      <c r="AE557" s="7" t="str">
        <f>HYPERLINK("https://static.wenjuan.pub/6448a247d0af58d925dffb12/upload_file/179-Q30-22FB0F01-E3...-326426.jpeg?e=1683388971&amp;token=-S3u1w3JrmFKSFNKh6j5JQkPKMGLqf-aPDDdDxY6:-q3qs3jKFZu1OjzOwVVNv1fkIw4=","22FB0F01-E35C-4B0A-B6A5-18464C3E5DAF.jpeg")</f>
        <v>22FB0F01-E35C-4B0A-B6A5-18464C3E5DAF.jpeg</v>
      </c>
    </row>
    <row r="558" s="1" customFormat="1" spans="1:31">
      <c r="A558" s="2">
        <v>557</v>
      </c>
      <c r="B558" s="3" t="s">
        <v>4461</v>
      </c>
      <c r="C558" s="3" t="s">
        <v>51</v>
      </c>
      <c r="D558" s="3" t="s">
        <v>2298</v>
      </c>
      <c r="E558" s="3" t="s">
        <v>260</v>
      </c>
      <c r="F558" s="3" t="s">
        <v>4462</v>
      </c>
      <c r="G558" s="3" t="s">
        <v>4463</v>
      </c>
      <c r="H558" s="3" t="s">
        <v>56</v>
      </c>
      <c r="I558" s="3" t="s">
        <v>132</v>
      </c>
      <c r="J558" s="3" t="s">
        <v>3776</v>
      </c>
      <c r="K558" s="3" t="s">
        <v>265</v>
      </c>
      <c r="L558" s="3" t="s">
        <v>4464</v>
      </c>
      <c r="M558" s="3" t="s">
        <v>4465</v>
      </c>
      <c r="N558" s="3" t="s">
        <v>4466</v>
      </c>
      <c r="O558" s="3" t="s">
        <v>2298</v>
      </c>
      <c r="P558" s="3" t="s">
        <v>315</v>
      </c>
      <c r="Q558" s="3" t="s">
        <v>62</v>
      </c>
      <c r="R558" s="3" t="s">
        <v>655</v>
      </c>
      <c r="S558" s="3" t="s">
        <v>64</v>
      </c>
      <c r="T558" s="3" t="s">
        <v>65</v>
      </c>
      <c r="U558" s="3" t="s">
        <v>4467</v>
      </c>
      <c r="V558" s="3" t="s">
        <v>4468</v>
      </c>
      <c r="W558" s="3" t="s">
        <v>68</v>
      </c>
      <c r="X558" s="3" t="s">
        <v>69</v>
      </c>
      <c r="Y558" s="3" t="s">
        <v>4469</v>
      </c>
      <c r="Z558" s="3" t="s">
        <v>240</v>
      </c>
      <c r="AA558" s="3" t="s">
        <v>4411</v>
      </c>
      <c r="AB558" s="3" t="s">
        <v>272</v>
      </c>
      <c r="AC558" s="3" t="s">
        <v>4470</v>
      </c>
      <c r="AD558" s="3" t="s">
        <v>243</v>
      </c>
      <c r="AE558" s="7" t="str">
        <f>HYPERLINK("https://static.wenjuan.pub/6448a247d0af58d925dffb12/upload_file/206-Q30-16832551779...-691388.jpg?e=1683388971&amp;token=-S3u1w3JrmFKSFNKh6j5JQkPKMGLqf-aPDDdDxY6:0XIYKyqTw2MqurYPDBuoAQ_i-Cc=","1683255177978.jpg")</f>
        <v>1683255177978.jpg</v>
      </c>
    </row>
    <row r="559" s="1" customFormat="1" spans="1:31">
      <c r="A559" s="2">
        <v>558</v>
      </c>
      <c r="B559" s="3" t="s">
        <v>4471</v>
      </c>
      <c r="C559" s="3" t="s">
        <v>51</v>
      </c>
      <c r="D559" s="3" t="s">
        <v>2298</v>
      </c>
      <c r="E559" s="3" t="s">
        <v>260</v>
      </c>
      <c r="F559" s="3" t="s">
        <v>4472</v>
      </c>
      <c r="G559" s="3" t="s">
        <v>4473</v>
      </c>
      <c r="H559" s="3" t="s">
        <v>56</v>
      </c>
      <c r="I559" s="3" t="s">
        <v>57</v>
      </c>
      <c r="J559" s="3" t="s">
        <v>16</v>
      </c>
      <c r="K559" s="3" t="s">
        <v>265</v>
      </c>
      <c r="L559" s="3" t="s">
        <v>4474</v>
      </c>
      <c r="M559" s="3" t="s">
        <v>122</v>
      </c>
      <c r="N559" s="3" t="s">
        <v>4475</v>
      </c>
      <c r="O559" s="3" t="s">
        <v>2298</v>
      </c>
      <c r="P559" s="3" t="s">
        <v>4476</v>
      </c>
      <c r="Q559" s="3" t="s">
        <v>62</v>
      </c>
      <c r="R559" s="3" t="s">
        <v>63</v>
      </c>
      <c r="S559" s="3" t="s">
        <v>64</v>
      </c>
      <c r="T559" s="3" t="s">
        <v>97</v>
      </c>
      <c r="U559" s="3"/>
      <c r="V559" s="3" t="s">
        <v>4450</v>
      </c>
      <c r="W559" s="3" t="s">
        <v>68</v>
      </c>
      <c r="X559" s="3" t="s">
        <v>69</v>
      </c>
      <c r="Y559" s="3" t="s">
        <v>4477</v>
      </c>
      <c r="Z559" s="3" t="s">
        <v>240</v>
      </c>
      <c r="AA559" s="3" t="s">
        <v>4411</v>
      </c>
      <c r="AB559" s="3" t="s">
        <v>272</v>
      </c>
      <c r="AC559" s="3" t="s">
        <v>4478</v>
      </c>
      <c r="AD559" s="3" t="s">
        <v>243</v>
      </c>
      <c r="AE559" s="7" t="str">
        <f>HYPERLINK("https://static.wenjuan.pub/6448a247d0af58d925dffb12/upload_file/209-Q30-16832553710...-439796.jpg?e=1683388971&amp;token=-S3u1w3JrmFKSFNKh6j5JQkPKMGLqf-aPDDdDxY6:PU_K3Lo3RX6maG-JcW5wSb62QvU=","1683255371095.jpg")</f>
        <v>1683255371095.jpg</v>
      </c>
    </row>
    <row r="560" s="1" customFormat="1" spans="1:31">
      <c r="A560" s="2">
        <v>559</v>
      </c>
      <c r="B560" s="3" t="s">
        <v>4479</v>
      </c>
      <c r="C560" s="3" t="s">
        <v>142</v>
      </c>
      <c r="D560" s="3" t="s">
        <v>789</v>
      </c>
      <c r="E560" s="3" t="s">
        <v>260</v>
      </c>
      <c r="F560" s="3" t="s">
        <v>4480</v>
      </c>
      <c r="G560" s="3" t="s">
        <v>4481</v>
      </c>
      <c r="H560" s="3" t="s">
        <v>56</v>
      </c>
      <c r="I560" s="3" t="s">
        <v>57</v>
      </c>
      <c r="J560" s="3" t="s">
        <v>1418</v>
      </c>
      <c r="K560" s="3" t="s">
        <v>4406</v>
      </c>
      <c r="L560" s="3" t="s">
        <v>4446</v>
      </c>
      <c r="M560" s="3" t="s">
        <v>4447</v>
      </c>
      <c r="N560" s="3" t="s">
        <v>4482</v>
      </c>
      <c r="O560" s="3" t="s">
        <v>259</v>
      </c>
      <c r="P560" s="3" t="s">
        <v>883</v>
      </c>
      <c r="Q560" s="3" t="s">
        <v>62</v>
      </c>
      <c r="R560" s="3" t="s">
        <v>63</v>
      </c>
      <c r="S560" s="3" t="s">
        <v>64</v>
      </c>
      <c r="T560" s="3" t="s">
        <v>4483</v>
      </c>
      <c r="U560" s="3"/>
      <c r="V560" s="3" t="s">
        <v>4484</v>
      </c>
      <c r="W560" s="3" t="s">
        <v>339</v>
      </c>
      <c r="X560" s="3" t="s">
        <v>69</v>
      </c>
      <c r="Y560" s="3" t="s">
        <v>4485</v>
      </c>
      <c r="Z560" s="3" t="s">
        <v>240</v>
      </c>
      <c r="AA560" s="3" t="s">
        <v>4411</v>
      </c>
      <c r="AB560" s="3" t="s">
        <v>272</v>
      </c>
      <c r="AC560" s="3" t="s">
        <v>4486</v>
      </c>
      <c r="AD560" s="3" t="s">
        <v>243</v>
      </c>
      <c r="AE560" s="7" t="str">
        <f>HYPERLINK("https://static.wenjuan.pub/6448a247d0af58d925dffb12/upload_file/267-Q30-image-440606.jpg?e=1683388971&amp;token=-S3u1w3JrmFKSFNKh6j5JQkPKMGLqf-aPDDdDxY6:LCoY7DgftfuXZQttl-4kwNk-md8=","image.jpg")</f>
        <v>image.jpg</v>
      </c>
    </row>
    <row r="561" s="1" customFormat="1" spans="1:31">
      <c r="A561" s="2">
        <v>560</v>
      </c>
      <c r="B561" s="3" t="s">
        <v>4487</v>
      </c>
      <c r="C561" s="3" t="s">
        <v>51</v>
      </c>
      <c r="D561" s="3" t="s">
        <v>2298</v>
      </c>
      <c r="E561" s="3" t="s">
        <v>260</v>
      </c>
      <c r="F561" s="3" t="s">
        <v>4488</v>
      </c>
      <c r="G561" s="3" t="s">
        <v>4489</v>
      </c>
      <c r="H561" s="3" t="s">
        <v>78</v>
      </c>
      <c r="I561" s="3" t="s">
        <v>57</v>
      </c>
      <c r="J561" s="3" t="s">
        <v>3776</v>
      </c>
      <c r="K561" s="3" t="s">
        <v>4490</v>
      </c>
      <c r="L561" s="3" t="s">
        <v>4446</v>
      </c>
      <c r="M561" s="3" t="s">
        <v>122</v>
      </c>
      <c r="N561" s="3" t="s">
        <v>4491</v>
      </c>
      <c r="O561" s="3" t="s">
        <v>2298</v>
      </c>
      <c r="P561" s="3" t="s">
        <v>4023</v>
      </c>
      <c r="Q561" s="3" t="s">
        <v>62</v>
      </c>
      <c r="R561" s="3" t="s">
        <v>63</v>
      </c>
      <c r="S561" s="3" t="s">
        <v>64</v>
      </c>
      <c r="T561" s="3" t="s">
        <v>4492</v>
      </c>
      <c r="U561" s="3"/>
      <c r="V561" s="3" t="s">
        <v>4484</v>
      </c>
      <c r="W561" s="3" t="s">
        <v>68</v>
      </c>
      <c r="X561" s="3" t="s">
        <v>69</v>
      </c>
      <c r="Y561" s="3" t="s">
        <v>4493</v>
      </c>
      <c r="Z561" s="3" t="s">
        <v>240</v>
      </c>
      <c r="AA561" s="3" t="s">
        <v>4411</v>
      </c>
      <c r="AB561" s="3" t="s">
        <v>272</v>
      </c>
      <c r="AC561" s="3" t="s">
        <v>4494</v>
      </c>
      <c r="AD561" s="3" t="s">
        <v>243</v>
      </c>
      <c r="AE561" s="7" t="str">
        <f>HYPERLINK("https://static.wenjuan.pub/6448a247d0af58d925dffb12/upload_file/312-Q30-IMG_2023050...-350104.jpg?e=1683388971&amp;token=-S3u1w3JrmFKSFNKh6j5JQkPKMGLqf-aPDDdDxY6:pFNXNt0YQdX4fz2Bb6V38ZXYyCA=","IMG_20230505_112609_edit_286205081609973.jpg")</f>
        <v>IMG_20230505_112609_edit_286205081609973.jpg</v>
      </c>
    </row>
    <row r="562" s="1" customFormat="1" spans="1:31">
      <c r="A562" s="2">
        <v>561</v>
      </c>
      <c r="B562" s="3" t="s">
        <v>4495</v>
      </c>
      <c r="C562" s="3" t="s">
        <v>51</v>
      </c>
      <c r="D562" s="3" t="s">
        <v>2298</v>
      </c>
      <c r="E562" s="3" t="s">
        <v>228</v>
      </c>
      <c r="F562" s="3" t="s">
        <v>4496</v>
      </c>
      <c r="G562" s="3" t="s">
        <v>4497</v>
      </c>
      <c r="H562" s="3" t="s">
        <v>78</v>
      </c>
      <c r="I562" s="3" t="s">
        <v>132</v>
      </c>
      <c r="J562" s="3" t="s">
        <v>4498</v>
      </c>
      <c r="K562" s="3" t="s">
        <v>265</v>
      </c>
      <c r="L562" s="3" t="s">
        <v>4474</v>
      </c>
      <c r="M562" s="3" t="s">
        <v>81</v>
      </c>
      <c r="N562" s="3" t="s">
        <v>4499</v>
      </c>
      <c r="O562" s="3" t="s">
        <v>2298</v>
      </c>
      <c r="P562" s="3" t="s">
        <v>136</v>
      </c>
      <c r="Q562" s="3" t="s">
        <v>62</v>
      </c>
      <c r="R562" s="3" t="s">
        <v>3869</v>
      </c>
      <c r="S562" s="3" t="s">
        <v>64</v>
      </c>
      <c r="T562" s="3" t="s">
        <v>65</v>
      </c>
      <c r="U562" s="3" t="s">
        <v>4500</v>
      </c>
      <c r="V562" s="3" t="s">
        <v>4484</v>
      </c>
      <c r="W562" s="3" t="s">
        <v>99</v>
      </c>
      <c r="X562" s="3" t="s">
        <v>69</v>
      </c>
      <c r="Y562" s="3" t="s">
        <v>4501</v>
      </c>
      <c r="Z562" s="3" t="s">
        <v>240</v>
      </c>
      <c r="AA562" s="3" t="s">
        <v>4411</v>
      </c>
      <c r="AB562" s="3" t="s">
        <v>272</v>
      </c>
      <c r="AC562" s="3" t="s">
        <v>4502</v>
      </c>
      <c r="AD562" s="3" t="s">
        <v>243</v>
      </c>
      <c r="AE562" s="7" t="str">
        <f>HYPERLINK("https://static.wenjuan.pub/6448a247d0af58d925dffb12/upload_file/290-Q30-image-857036.jpg?e=1683388971&amp;token=-S3u1w3JrmFKSFNKh6j5JQkPKMGLqf-aPDDdDxY6:0qfYJjeLcukQHB2R4CzRbqd6VE4=","image.jpg")</f>
        <v>image.jpg</v>
      </c>
    </row>
    <row r="563" s="1" customFormat="1" spans="1:31">
      <c r="A563" s="2">
        <v>562</v>
      </c>
      <c r="B563" s="3" t="s">
        <v>4503</v>
      </c>
      <c r="C563" s="3" t="s">
        <v>51</v>
      </c>
      <c r="D563" s="3" t="s">
        <v>2298</v>
      </c>
      <c r="E563" s="3" t="s">
        <v>260</v>
      </c>
      <c r="F563" s="3" t="s">
        <v>4504</v>
      </c>
      <c r="G563" s="3" t="s">
        <v>4505</v>
      </c>
      <c r="H563" s="3" t="s">
        <v>56</v>
      </c>
      <c r="I563" s="3" t="s">
        <v>132</v>
      </c>
      <c r="J563" s="3" t="s">
        <v>264</v>
      </c>
      <c r="K563" s="3" t="s">
        <v>4406</v>
      </c>
      <c r="L563" s="3" t="s">
        <v>4446</v>
      </c>
      <c r="M563" s="3" t="s">
        <v>81</v>
      </c>
      <c r="N563" s="3" t="s">
        <v>4506</v>
      </c>
      <c r="O563" s="3" t="s">
        <v>2298</v>
      </c>
      <c r="P563" s="3" t="s">
        <v>136</v>
      </c>
      <c r="Q563" s="3" t="s">
        <v>62</v>
      </c>
      <c r="R563" s="3" t="s">
        <v>1098</v>
      </c>
      <c r="S563" s="3" t="s">
        <v>64</v>
      </c>
      <c r="T563" s="3" t="s">
        <v>65</v>
      </c>
      <c r="U563" s="3" t="s">
        <v>4507</v>
      </c>
      <c r="V563" s="3" t="s">
        <v>4484</v>
      </c>
      <c r="W563" s="3" t="s">
        <v>68</v>
      </c>
      <c r="X563" s="3" t="s">
        <v>69</v>
      </c>
      <c r="Y563" s="3" t="s">
        <v>4508</v>
      </c>
      <c r="Z563" s="3" t="s">
        <v>240</v>
      </c>
      <c r="AA563" s="3" t="s">
        <v>4411</v>
      </c>
      <c r="AB563" s="3" t="s">
        <v>272</v>
      </c>
      <c r="AC563" s="3" t="s">
        <v>4509</v>
      </c>
      <c r="AD563" s="3" t="s">
        <v>243</v>
      </c>
      <c r="AE563" s="7" t="str">
        <f>HYPERLINK("https://static.wenjuan.pub/6448a247d0af58d925dffb12/upload_file/346-Q30-16832586205...-373833.jpg?e=1683388971&amp;token=-S3u1w3JrmFKSFNKh6j5JQkPKMGLqf-aPDDdDxY6:NHoNGa4Hckgwhm8pWue7Co-XCOU=","1683258620585.jpg")</f>
        <v>1683258620585.jpg</v>
      </c>
    </row>
    <row r="564" s="1" customFormat="1" spans="1:31">
      <c r="A564" s="2">
        <v>563</v>
      </c>
      <c r="B564" s="3" t="s">
        <v>4510</v>
      </c>
      <c r="C564" s="3" t="s">
        <v>51</v>
      </c>
      <c r="D564" s="3" t="s">
        <v>2298</v>
      </c>
      <c r="E564" s="3" t="s">
        <v>260</v>
      </c>
      <c r="F564" s="3" t="s">
        <v>4511</v>
      </c>
      <c r="G564" s="3" t="s">
        <v>4512</v>
      </c>
      <c r="H564" s="3" t="s">
        <v>56</v>
      </c>
      <c r="I564" s="3" t="s">
        <v>132</v>
      </c>
      <c r="J564" s="3" t="s">
        <v>264</v>
      </c>
      <c r="K564" s="3" t="s">
        <v>4513</v>
      </c>
      <c r="L564" s="3" t="s">
        <v>4446</v>
      </c>
      <c r="M564" s="3" t="s">
        <v>827</v>
      </c>
      <c r="N564" s="3" t="s">
        <v>4514</v>
      </c>
      <c r="O564" s="3" t="s">
        <v>2298</v>
      </c>
      <c r="P564" s="3" t="s">
        <v>292</v>
      </c>
      <c r="Q564" s="3" t="s">
        <v>62</v>
      </c>
      <c r="R564" s="3" t="s">
        <v>884</v>
      </c>
      <c r="S564" s="3" t="s">
        <v>64</v>
      </c>
      <c r="T564" s="3" t="s">
        <v>65</v>
      </c>
      <c r="U564" s="3" t="s">
        <v>4515</v>
      </c>
      <c r="V564" s="3" t="s">
        <v>67</v>
      </c>
      <c r="W564" s="3" t="s">
        <v>68</v>
      </c>
      <c r="X564" s="3" t="s">
        <v>69</v>
      </c>
      <c r="Y564" s="3" t="s">
        <v>4516</v>
      </c>
      <c r="Z564" s="3" t="s">
        <v>240</v>
      </c>
      <c r="AA564" s="3" t="s">
        <v>4411</v>
      </c>
      <c r="AB564" s="3" t="s">
        <v>272</v>
      </c>
      <c r="AC564" s="3" t="s">
        <v>4517</v>
      </c>
      <c r="AD564" s="3" t="s">
        <v>243</v>
      </c>
      <c r="AE564" s="7" t="str">
        <f>HYPERLINK("https://static.wenjuan.pub/6448a247d0af58d925dffb12/upload_file/357-Q30-IMG_2023050...-839440.jpg?e=1683388971&amp;token=-S3u1w3JrmFKSFNKh6j5JQkPKMGLqf-aPDDdDxY6:KjYHhqPvGQQao0iIDE2SCDNSc5E=","IMG_20230505_115628.jpg")</f>
        <v>IMG_20230505_115628.jpg</v>
      </c>
    </row>
    <row r="565" s="1" customFormat="1" spans="1:31">
      <c r="A565" s="2">
        <v>564</v>
      </c>
      <c r="B565" s="3" t="s">
        <v>4518</v>
      </c>
      <c r="C565" s="3" t="s">
        <v>142</v>
      </c>
      <c r="D565" s="3" t="s">
        <v>789</v>
      </c>
      <c r="E565" s="3" t="s">
        <v>260</v>
      </c>
      <c r="F565" s="3" t="s">
        <v>4519</v>
      </c>
      <c r="G565" s="3" t="s">
        <v>4520</v>
      </c>
      <c r="H565" s="3" t="s">
        <v>56</v>
      </c>
      <c r="I565" s="3" t="s">
        <v>263</v>
      </c>
      <c r="J565" s="3" t="s">
        <v>2115</v>
      </c>
      <c r="K565" s="3" t="s">
        <v>1128</v>
      </c>
      <c r="L565" s="3" t="s">
        <v>4521</v>
      </c>
      <c r="M565" s="3" t="s">
        <v>122</v>
      </c>
      <c r="N565" s="3" t="s">
        <v>4522</v>
      </c>
      <c r="O565" s="3" t="s">
        <v>2298</v>
      </c>
      <c r="P565" s="3" t="s">
        <v>4523</v>
      </c>
      <c r="Q565" s="3" t="s">
        <v>62</v>
      </c>
      <c r="R565" s="3" t="s">
        <v>4524</v>
      </c>
      <c r="S565" s="3" t="s">
        <v>64</v>
      </c>
      <c r="T565" s="3" t="s">
        <v>65</v>
      </c>
      <c r="U565" s="3"/>
      <c r="V565" s="3" t="s">
        <v>67</v>
      </c>
      <c r="W565" s="3" t="s">
        <v>68</v>
      </c>
      <c r="X565" s="3" t="s">
        <v>69</v>
      </c>
      <c r="Y565" s="3" t="s">
        <v>4525</v>
      </c>
      <c r="Z565" s="3" t="s">
        <v>240</v>
      </c>
      <c r="AA565" s="3" t="s">
        <v>4411</v>
      </c>
      <c r="AB565" s="3" t="s">
        <v>272</v>
      </c>
      <c r="AC565" s="3" t="s">
        <v>4526</v>
      </c>
      <c r="AD565" s="3" t="s">
        <v>243</v>
      </c>
      <c r="AE565" s="7" t="str">
        <f>HYPERLINK("https://static.wenjuan.pub/6448a247d0af58d925dffb12/upload_file/364-Q30-image-373118.jpg?e=1683388971&amp;token=-S3u1w3JrmFKSFNKh6j5JQkPKMGLqf-aPDDdDxY6:lpe6NTGeye8f9RDMp_Wmm4lcd0U=","image.jpg")</f>
        <v>image.jpg</v>
      </c>
    </row>
    <row r="566" s="1" customFormat="1" spans="1:31">
      <c r="A566" s="2">
        <v>565</v>
      </c>
      <c r="B566" s="3" t="s">
        <v>4527</v>
      </c>
      <c r="C566" s="3" t="s">
        <v>142</v>
      </c>
      <c r="D566" s="3" t="s">
        <v>2298</v>
      </c>
      <c r="E566" s="3" t="s">
        <v>260</v>
      </c>
      <c r="F566" s="3" t="s">
        <v>4528</v>
      </c>
      <c r="G566" s="3" t="s">
        <v>4529</v>
      </c>
      <c r="H566" s="3" t="s">
        <v>78</v>
      </c>
      <c r="I566" s="3" t="s">
        <v>263</v>
      </c>
      <c r="J566" s="3" t="s">
        <v>264</v>
      </c>
      <c r="K566" s="3" t="s">
        <v>4530</v>
      </c>
      <c r="L566" s="3" t="s">
        <v>4531</v>
      </c>
      <c r="M566" s="3" t="s">
        <v>234</v>
      </c>
      <c r="N566" s="3" t="s">
        <v>4532</v>
      </c>
      <c r="O566" s="3" t="s">
        <v>2298</v>
      </c>
      <c r="P566" s="3" t="s">
        <v>292</v>
      </c>
      <c r="Q566" s="3" t="s">
        <v>62</v>
      </c>
      <c r="R566" s="3" t="s">
        <v>4533</v>
      </c>
      <c r="S566" s="3" t="s">
        <v>196</v>
      </c>
      <c r="T566" s="3" t="s">
        <v>65</v>
      </c>
      <c r="U566" s="3" t="s">
        <v>4534</v>
      </c>
      <c r="V566" s="3" t="s">
        <v>67</v>
      </c>
      <c r="W566" s="3" t="s">
        <v>68</v>
      </c>
      <c r="X566" s="3" t="s">
        <v>69</v>
      </c>
      <c r="Y566" s="3" t="s">
        <v>4535</v>
      </c>
      <c r="Z566" s="3" t="s">
        <v>240</v>
      </c>
      <c r="AA566" s="3" t="s">
        <v>4411</v>
      </c>
      <c r="AB566" s="3" t="s">
        <v>272</v>
      </c>
      <c r="AC566" s="3" t="s">
        <v>4536</v>
      </c>
      <c r="AD566" s="3" t="s">
        <v>243</v>
      </c>
      <c r="AE566" s="7" t="str">
        <f>HYPERLINK("https://static.wenjuan.pub/6448a247d0af58d925dffb12/upload_file/375-Q30-image-267329.jpg?e=1683388971&amp;token=-S3u1w3JrmFKSFNKh6j5JQkPKMGLqf-aPDDdDxY6:2MoJ6xMsYi3YioLHftOeh7cA130=","image.jpg")</f>
        <v>image.jpg</v>
      </c>
    </row>
    <row r="567" s="1" customFormat="1" spans="1:31">
      <c r="A567" s="2">
        <v>566</v>
      </c>
      <c r="B567" s="3" t="s">
        <v>4537</v>
      </c>
      <c r="C567" s="3" t="s">
        <v>51</v>
      </c>
      <c r="D567" s="3" t="s">
        <v>2298</v>
      </c>
      <c r="E567" s="3" t="s">
        <v>260</v>
      </c>
      <c r="F567" s="3" t="s">
        <v>4538</v>
      </c>
      <c r="G567" s="3" t="s">
        <v>4539</v>
      </c>
      <c r="H567" s="3" t="s">
        <v>56</v>
      </c>
      <c r="I567" s="3" t="s">
        <v>263</v>
      </c>
      <c r="J567" s="3" t="s">
        <v>79</v>
      </c>
      <c r="K567" s="3" t="s">
        <v>265</v>
      </c>
      <c r="L567" s="3" t="s">
        <v>4474</v>
      </c>
      <c r="M567" s="3" t="s">
        <v>59</v>
      </c>
      <c r="N567" s="3" t="s">
        <v>4540</v>
      </c>
      <c r="O567" s="3" t="s">
        <v>2298</v>
      </c>
      <c r="P567" s="3" t="s">
        <v>1060</v>
      </c>
      <c r="Q567" s="3" t="s">
        <v>84</v>
      </c>
      <c r="R567" s="3" t="s">
        <v>4541</v>
      </c>
      <c r="S567" s="3" t="s">
        <v>64</v>
      </c>
      <c r="T567" s="3" t="s">
        <v>65</v>
      </c>
      <c r="U567" s="3" t="s">
        <v>4542</v>
      </c>
      <c r="V567" s="3" t="s">
        <v>240</v>
      </c>
      <c r="W567" s="3" t="s">
        <v>68</v>
      </c>
      <c r="X567" s="3" t="s">
        <v>69</v>
      </c>
      <c r="Y567" s="3" t="s">
        <v>4543</v>
      </c>
      <c r="Z567" s="3" t="s">
        <v>240</v>
      </c>
      <c r="AA567" s="3" t="s">
        <v>4411</v>
      </c>
      <c r="AB567" s="3" t="s">
        <v>272</v>
      </c>
      <c r="AC567" s="3" t="s">
        <v>4544</v>
      </c>
      <c r="AD567" s="3" t="s">
        <v>243</v>
      </c>
      <c r="AE567" s="7" t="str">
        <f>HYPERLINK("https://static.wenjuan.pub/6448a247d0af58d925dffb12/upload_file/406-Q30-16832607013...-428218.jpg?e=1683388971&amp;token=-S3u1w3JrmFKSFNKh6j5JQkPKMGLqf-aPDDdDxY6:2Bda4koPSAoqOhUd3LkYBu2uU_4=","1683260701346.jpg")</f>
        <v>1683260701346.jpg</v>
      </c>
    </row>
    <row r="568" s="1" customFormat="1" spans="1:31">
      <c r="A568" s="2">
        <v>567</v>
      </c>
      <c r="B568" s="3" t="s">
        <v>4545</v>
      </c>
      <c r="C568" s="3" t="s">
        <v>51</v>
      </c>
      <c r="D568" s="3" t="s">
        <v>2298</v>
      </c>
      <c r="E568" s="3" t="s">
        <v>260</v>
      </c>
      <c r="F568" s="3" t="s">
        <v>4546</v>
      </c>
      <c r="G568" s="3" t="s">
        <v>4547</v>
      </c>
      <c r="H568" s="3" t="s">
        <v>78</v>
      </c>
      <c r="I568" s="3" t="s">
        <v>132</v>
      </c>
      <c r="J568" s="3" t="s">
        <v>693</v>
      </c>
      <c r="K568" s="3" t="s">
        <v>4548</v>
      </c>
      <c r="L568" s="3" t="s">
        <v>4549</v>
      </c>
      <c r="M568" s="3" t="s">
        <v>1235</v>
      </c>
      <c r="N568" s="3" t="s">
        <v>4550</v>
      </c>
      <c r="O568" s="3" t="s">
        <v>2298</v>
      </c>
      <c r="P568" s="3" t="s">
        <v>195</v>
      </c>
      <c r="Q568" s="3" t="s">
        <v>62</v>
      </c>
      <c r="R568" s="3" t="s">
        <v>4551</v>
      </c>
      <c r="S568" s="3" t="s">
        <v>64</v>
      </c>
      <c r="T568" s="3" t="s">
        <v>65</v>
      </c>
      <c r="U568" s="3" t="s">
        <v>4552</v>
      </c>
      <c r="V568" s="3" t="s">
        <v>210</v>
      </c>
      <c r="W568" s="3" t="s">
        <v>68</v>
      </c>
      <c r="X568" s="3" t="s">
        <v>69</v>
      </c>
      <c r="Y568" s="3" t="s">
        <v>4553</v>
      </c>
      <c r="Z568" s="3" t="s">
        <v>240</v>
      </c>
      <c r="AA568" s="3" t="s">
        <v>4411</v>
      </c>
      <c r="AB568" s="3" t="s">
        <v>272</v>
      </c>
      <c r="AC568" s="3" t="s">
        <v>4554</v>
      </c>
      <c r="AD568" s="3" t="s">
        <v>243</v>
      </c>
      <c r="AE568" s="7" t="str">
        <f>HYPERLINK("https://static.wenjuan.pub/6448a247d0af58d925dffb12/upload_file/418-Q30-16832614414...-865544.jpg?e=1683388971&amp;token=-S3u1w3JrmFKSFNKh6j5JQkPKMGLqf-aPDDdDxY6:nVVg4bt42OkODYQpBq9IYdaeAgY=","1683261441469.jpg")</f>
        <v>1683261441469.jpg</v>
      </c>
    </row>
    <row r="569" s="1" customFormat="1" spans="1:31">
      <c r="A569" s="2">
        <v>568</v>
      </c>
      <c r="B569" s="3" t="s">
        <v>4555</v>
      </c>
      <c r="C569" s="3" t="s">
        <v>51</v>
      </c>
      <c r="D569" s="3" t="s">
        <v>2298</v>
      </c>
      <c r="E569" s="3" t="s">
        <v>260</v>
      </c>
      <c r="F569" s="3" t="s">
        <v>4556</v>
      </c>
      <c r="G569" s="3" t="s">
        <v>4557</v>
      </c>
      <c r="H569" s="3" t="s">
        <v>78</v>
      </c>
      <c r="I569" s="3" t="s">
        <v>57</v>
      </c>
      <c r="J569" s="3" t="s">
        <v>231</v>
      </c>
      <c r="K569" s="3" t="s">
        <v>4558</v>
      </c>
      <c r="L569" s="3" t="s">
        <v>4416</v>
      </c>
      <c r="M569" s="3" t="s">
        <v>4559</v>
      </c>
      <c r="N569" s="3" t="s">
        <v>1628</v>
      </c>
      <c r="O569" s="3" t="s">
        <v>2298</v>
      </c>
      <c r="P569" s="3" t="s">
        <v>685</v>
      </c>
      <c r="Q569" s="3" t="s">
        <v>62</v>
      </c>
      <c r="R569" s="3" t="s">
        <v>591</v>
      </c>
      <c r="S569" s="3" t="s">
        <v>64</v>
      </c>
      <c r="T569" s="3" t="s">
        <v>4560</v>
      </c>
      <c r="U569" s="3" t="s">
        <v>4561</v>
      </c>
      <c r="V569" s="3" t="s">
        <v>4484</v>
      </c>
      <c r="W569" s="3" t="s">
        <v>68</v>
      </c>
      <c r="X569" s="3" t="s">
        <v>69</v>
      </c>
      <c r="Y569" s="3" t="s">
        <v>4562</v>
      </c>
      <c r="Z569" s="3" t="s">
        <v>240</v>
      </c>
      <c r="AA569" s="3" t="s">
        <v>4411</v>
      </c>
      <c r="AB569" s="3" t="s">
        <v>272</v>
      </c>
      <c r="AC569" s="3" t="s">
        <v>4563</v>
      </c>
      <c r="AD569" s="3" t="s">
        <v>243</v>
      </c>
      <c r="AE569" s="7" t="str">
        <f>HYPERLINK("https://static.wenjuan.pub/6448a247d0af58d925dffb12/upload_file/417-Q30-16832613723...-900918.jpg?e=1683388971&amp;token=-S3u1w3JrmFKSFNKh6j5JQkPKMGLqf-aPDDdDxY6:_D8HGOUfwuWhSxpaeSgNcunaWT0=","1683261372387.jpg")</f>
        <v>1683261372387.jpg</v>
      </c>
    </row>
    <row r="570" s="1" customFormat="1" spans="1:31">
      <c r="A570" s="2">
        <v>569</v>
      </c>
      <c r="B570" s="3" t="s">
        <v>4564</v>
      </c>
      <c r="C570" s="3" t="s">
        <v>51</v>
      </c>
      <c r="D570" s="3" t="s">
        <v>2298</v>
      </c>
      <c r="E570" s="3" t="s">
        <v>260</v>
      </c>
      <c r="F570" s="3" t="s">
        <v>4565</v>
      </c>
      <c r="G570" s="3" t="s">
        <v>4566</v>
      </c>
      <c r="H570" s="3" t="s">
        <v>56</v>
      </c>
      <c r="I570" s="3" t="s">
        <v>57</v>
      </c>
      <c r="J570" s="3" t="s">
        <v>278</v>
      </c>
      <c r="K570" s="3" t="s">
        <v>4567</v>
      </c>
      <c r="L570" s="3" t="s">
        <v>4446</v>
      </c>
      <c r="M570" s="3" t="s">
        <v>81</v>
      </c>
      <c r="N570" s="3" t="s">
        <v>4568</v>
      </c>
      <c r="O570" s="3" t="s">
        <v>2298</v>
      </c>
      <c r="P570" s="3" t="s">
        <v>268</v>
      </c>
      <c r="Q570" s="3" t="s">
        <v>62</v>
      </c>
      <c r="R570" s="3" t="s">
        <v>63</v>
      </c>
      <c r="S570" s="3" t="s">
        <v>64</v>
      </c>
      <c r="T570" s="3" t="s">
        <v>97</v>
      </c>
      <c r="U570" s="3" t="s">
        <v>4569</v>
      </c>
      <c r="V570" s="3" t="s">
        <v>67</v>
      </c>
      <c r="W570" s="3" t="s">
        <v>68</v>
      </c>
      <c r="X570" s="3" t="s">
        <v>69</v>
      </c>
      <c r="Y570" s="3" t="s">
        <v>4570</v>
      </c>
      <c r="Z570" s="3" t="s">
        <v>240</v>
      </c>
      <c r="AA570" s="3" t="s">
        <v>4411</v>
      </c>
      <c r="AB570" s="3" t="s">
        <v>272</v>
      </c>
      <c r="AC570" s="3" t="s">
        <v>4571</v>
      </c>
      <c r="AD570" s="3" t="s">
        <v>243</v>
      </c>
      <c r="AE570" s="7" t="str">
        <f>HYPERLINK("https://static.wenjuan.pub/6448a247d0af58d925dffb12/upload_file/424-Q30-16832617574...-387730.jpg?e=1683388971&amp;token=-S3u1w3JrmFKSFNKh6j5JQkPKMGLqf-aPDDdDxY6:a_HY_mRCa2_V5uG9s7GHnkZtogI=","1683261757443.jpg")</f>
        <v>1683261757443.jpg</v>
      </c>
    </row>
    <row r="571" s="1" customFormat="1" spans="1:31">
      <c r="A571" s="2">
        <v>570</v>
      </c>
      <c r="B571" s="3" t="s">
        <v>4572</v>
      </c>
      <c r="C571" s="3" t="s">
        <v>51</v>
      </c>
      <c r="D571" s="3" t="s">
        <v>2298</v>
      </c>
      <c r="E571" s="3" t="s">
        <v>260</v>
      </c>
      <c r="F571" s="3" t="s">
        <v>4573</v>
      </c>
      <c r="G571" s="3" t="s">
        <v>4574</v>
      </c>
      <c r="H571" s="3" t="s">
        <v>78</v>
      </c>
      <c r="I571" s="3" t="s">
        <v>57</v>
      </c>
      <c r="J571" s="3" t="s">
        <v>264</v>
      </c>
      <c r="K571" s="3" t="s">
        <v>4530</v>
      </c>
      <c r="L571" s="3" t="s">
        <v>4446</v>
      </c>
      <c r="M571" s="3" t="s">
        <v>4575</v>
      </c>
      <c r="N571" s="3" t="s">
        <v>4575</v>
      </c>
      <c r="O571" s="3" t="s">
        <v>2298</v>
      </c>
      <c r="P571" s="3" t="s">
        <v>3231</v>
      </c>
      <c r="Q571" s="3" t="s">
        <v>62</v>
      </c>
      <c r="R571" s="3" t="s">
        <v>112</v>
      </c>
      <c r="S571" s="3" t="s">
        <v>64</v>
      </c>
      <c r="T571" s="3" t="s">
        <v>65</v>
      </c>
      <c r="U571" s="3" t="s">
        <v>4576</v>
      </c>
      <c r="V571" s="3" t="s">
        <v>4577</v>
      </c>
      <c r="W571" s="3" t="s">
        <v>68</v>
      </c>
      <c r="X571" s="3" t="s">
        <v>69</v>
      </c>
      <c r="Y571" s="3" t="s">
        <v>4578</v>
      </c>
      <c r="Z571" s="3" t="s">
        <v>240</v>
      </c>
      <c r="AA571" s="3" t="s">
        <v>4411</v>
      </c>
      <c r="AB571" s="3" t="s">
        <v>272</v>
      </c>
      <c r="AC571" s="3" t="s">
        <v>4579</v>
      </c>
      <c r="AD571" s="3" t="s">
        <v>243</v>
      </c>
      <c r="AE571" s="7" t="str">
        <f>HYPERLINK("https://static.wenjuan.pub/6448a247d0af58d925dffb12/upload_file/426-Q30-16832618569...-591963.jpg?e=1683388971&amp;token=-S3u1w3JrmFKSFNKh6j5JQkPKMGLqf-aPDDdDxY6:iv_XEs3WX1Hreiu9jzLZOm96K3M=","1683261856941.jpg")</f>
        <v>1683261856941.jpg</v>
      </c>
    </row>
    <row r="572" s="1" customFormat="1" spans="1:31">
      <c r="A572" s="2">
        <v>571</v>
      </c>
      <c r="B572" s="3" t="s">
        <v>4580</v>
      </c>
      <c r="C572" s="3" t="s">
        <v>51</v>
      </c>
      <c r="D572" s="3" t="s">
        <v>2298</v>
      </c>
      <c r="E572" s="3" t="s">
        <v>260</v>
      </c>
      <c r="F572" s="3" t="s">
        <v>4581</v>
      </c>
      <c r="G572" s="3" t="s">
        <v>4582</v>
      </c>
      <c r="H572" s="3" t="s">
        <v>56</v>
      </c>
      <c r="I572" s="3" t="s">
        <v>57</v>
      </c>
      <c r="J572" s="3" t="s">
        <v>264</v>
      </c>
      <c r="K572" s="3" t="s">
        <v>4530</v>
      </c>
      <c r="L572" s="3" t="s">
        <v>4446</v>
      </c>
      <c r="M572" s="3" t="s">
        <v>491</v>
      </c>
      <c r="N572" s="3" t="s">
        <v>4583</v>
      </c>
      <c r="O572" s="3" t="s">
        <v>2298</v>
      </c>
      <c r="P572" s="3" t="s">
        <v>4023</v>
      </c>
      <c r="Q572" s="3" t="s">
        <v>62</v>
      </c>
      <c r="R572" s="3" t="s">
        <v>4584</v>
      </c>
      <c r="S572" s="3" t="s">
        <v>64</v>
      </c>
      <c r="T572" s="3" t="s">
        <v>4585</v>
      </c>
      <c r="U572" s="3"/>
      <c r="V572" s="3" t="s">
        <v>67</v>
      </c>
      <c r="W572" s="3" t="s">
        <v>68</v>
      </c>
      <c r="X572" s="3" t="s">
        <v>69</v>
      </c>
      <c r="Y572" s="3" t="s">
        <v>4586</v>
      </c>
      <c r="Z572" s="3" t="s">
        <v>240</v>
      </c>
      <c r="AA572" s="3" t="s">
        <v>4411</v>
      </c>
      <c r="AB572" s="3" t="s">
        <v>272</v>
      </c>
      <c r="AC572" s="3" t="s">
        <v>4587</v>
      </c>
      <c r="AD572" s="3" t="s">
        <v>243</v>
      </c>
      <c r="AE572" s="7" t="str">
        <f>HYPERLINK("https://static.wenjuan.pub/6448a247d0af58d925dffb12/upload_file/432-Q30-16832625842...-229027.jpg?e=1683388971&amp;token=-S3u1w3JrmFKSFNKh6j5JQkPKMGLqf-aPDDdDxY6:-Le63K6ioDi5uzeayHMB0kI29Hg=","1683262584223.jpg")</f>
        <v>1683262584223.jpg</v>
      </c>
    </row>
    <row r="573" s="1" customFormat="1" spans="1:31">
      <c r="A573" s="2">
        <v>572</v>
      </c>
      <c r="B573" s="3" t="s">
        <v>4588</v>
      </c>
      <c r="C573" s="3" t="s">
        <v>51</v>
      </c>
      <c r="D573" s="3" t="s">
        <v>2298</v>
      </c>
      <c r="E573" s="3" t="s">
        <v>4409</v>
      </c>
      <c r="F573" s="3" t="s">
        <v>4589</v>
      </c>
      <c r="G573" s="3" t="s">
        <v>4590</v>
      </c>
      <c r="H573" s="3" t="s">
        <v>56</v>
      </c>
      <c r="I573" s="3" t="s">
        <v>57</v>
      </c>
      <c r="J573" s="3" t="s">
        <v>264</v>
      </c>
      <c r="K573" s="3" t="s">
        <v>265</v>
      </c>
      <c r="L573" s="3" t="s">
        <v>4446</v>
      </c>
      <c r="M573" s="3" t="s">
        <v>81</v>
      </c>
      <c r="N573" s="3" t="s">
        <v>123</v>
      </c>
      <c r="O573" s="3" t="s">
        <v>2298</v>
      </c>
      <c r="P573" s="3" t="s">
        <v>883</v>
      </c>
      <c r="Q573" s="3" t="s">
        <v>62</v>
      </c>
      <c r="R573" s="3" t="s">
        <v>63</v>
      </c>
      <c r="S573" s="3" t="s">
        <v>64</v>
      </c>
      <c r="T573" s="3" t="s">
        <v>97</v>
      </c>
      <c r="U573" s="3"/>
      <c r="V573" s="3" t="s">
        <v>4484</v>
      </c>
      <c r="W573" s="3" t="s">
        <v>99</v>
      </c>
      <c r="X573" s="3" t="s">
        <v>69</v>
      </c>
      <c r="Y573" s="3" t="s">
        <v>4591</v>
      </c>
      <c r="Z573" s="3" t="s">
        <v>240</v>
      </c>
      <c r="AA573" s="3" t="s">
        <v>4411</v>
      </c>
      <c r="AB573" s="3" t="s">
        <v>272</v>
      </c>
      <c r="AC573" s="3" t="s">
        <v>4592</v>
      </c>
      <c r="AD573" s="3" t="s">
        <v>243</v>
      </c>
      <c r="AE573" s="7" t="str">
        <f>HYPERLINK("https://static.wenjuan.pub/6448a247d0af58d925dffb12/upload_file/476-Q30-image-327488.jpg?e=1683388971&amp;token=-S3u1w3JrmFKSFNKh6j5JQkPKMGLqf-aPDDdDxY6:ea2vhpLlXtg_1blVGft7x7sSx7Y=","image.jpg")</f>
        <v>image.jpg</v>
      </c>
    </row>
    <row r="574" s="1" customFormat="1" spans="1:31">
      <c r="A574" s="2">
        <v>573</v>
      </c>
      <c r="B574" s="3" t="s">
        <v>4593</v>
      </c>
      <c r="C574" s="3" t="s">
        <v>51</v>
      </c>
      <c r="D574" s="3" t="s">
        <v>2298</v>
      </c>
      <c r="E574" s="3" t="s">
        <v>260</v>
      </c>
      <c r="F574" s="3" t="s">
        <v>4594</v>
      </c>
      <c r="G574" s="3" t="s">
        <v>4595</v>
      </c>
      <c r="H574" s="3" t="s">
        <v>321</v>
      </c>
      <c r="I574" s="3" t="s">
        <v>57</v>
      </c>
      <c r="J574" s="3" t="s">
        <v>4596</v>
      </c>
      <c r="K574" s="3" t="s">
        <v>4597</v>
      </c>
      <c r="L574" s="3" t="s">
        <v>4446</v>
      </c>
      <c r="M574" s="3" t="s">
        <v>4598</v>
      </c>
      <c r="N574" s="3" t="s">
        <v>4599</v>
      </c>
      <c r="O574" s="3" t="s">
        <v>2298</v>
      </c>
      <c r="P574" s="3" t="s">
        <v>4600</v>
      </c>
      <c r="Q574" s="3" t="s">
        <v>84</v>
      </c>
      <c r="R574" s="3" t="s">
        <v>63</v>
      </c>
      <c r="S574" s="3" t="s">
        <v>64</v>
      </c>
      <c r="T574" s="3" t="s">
        <v>65</v>
      </c>
      <c r="U574" s="3" t="s">
        <v>4601</v>
      </c>
      <c r="V574" s="3" t="s">
        <v>67</v>
      </c>
      <c r="W574" s="3" t="s">
        <v>99</v>
      </c>
      <c r="X574" s="3" t="s">
        <v>4602</v>
      </c>
      <c r="Y574" s="3" t="s">
        <v>4603</v>
      </c>
      <c r="Z574" s="3" t="s">
        <v>240</v>
      </c>
      <c r="AA574" s="3" t="s">
        <v>4411</v>
      </c>
      <c r="AB574" s="3" t="s">
        <v>272</v>
      </c>
      <c r="AC574" s="3" t="s">
        <v>4604</v>
      </c>
      <c r="AD574" s="3" t="s">
        <v>243</v>
      </c>
      <c r="AE574" s="7" t="str">
        <f>HYPERLINK("https://static.wenjuan.pub/6448a247d0af58d925dffb12/upload_file/484-Q30-16832648009...-472273.jpg?e=1683388971&amp;token=-S3u1w3JrmFKSFNKh6j5JQkPKMGLqf-aPDDdDxY6:kybGTM7Uj-0t_WVW2uFtb2woYcQ=","1683264800965.jpg")</f>
        <v>1683264800965.jpg</v>
      </c>
    </row>
    <row r="575" s="1" customFormat="1" spans="1:31">
      <c r="A575" s="2">
        <v>574</v>
      </c>
      <c r="B575" s="3" t="s">
        <v>4605</v>
      </c>
      <c r="C575" s="3" t="s">
        <v>142</v>
      </c>
      <c r="D575" s="3" t="s">
        <v>2298</v>
      </c>
      <c r="E575" s="3" t="s">
        <v>260</v>
      </c>
      <c r="F575" s="3" t="s">
        <v>4606</v>
      </c>
      <c r="G575" s="3" t="s">
        <v>4607</v>
      </c>
      <c r="H575" s="3" t="s">
        <v>56</v>
      </c>
      <c r="I575" s="3" t="s">
        <v>57</v>
      </c>
      <c r="J575" s="3" t="s">
        <v>231</v>
      </c>
      <c r="K575" s="3" t="s">
        <v>4513</v>
      </c>
      <c r="L575" s="3" t="s">
        <v>4446</v>
      </c>
      <c r="M575" s="3" t="s">
        <v>81</v>
      </c>
      <c r="N575" s="3" t="s">
        <v>1280</v>
      </c>
      <c r="O575" s="3" t="s">
        <v>2298</v>
      </c>
      <c r="P575" s="3" t="s">
        <v>361</v>
      </c>
      <c r="Q575" s="3" t="s">
        <v>62</v>
      </c>
      <c r="R575" s="3" t="s">
        <v>57</v>
      </c>
      <c r="S575" s="3" t="s">
        <v>64</v>
      </c>
      <c r="T575" s="3" t="s">
        <v>97</v>
      </c>
      <c r="U575" s="3"/>
      <c r="V575" s="3" t="s">
        <v>4484</v>
      </c>
      <c r="W575" s="3" t="s">
        <v>68</v>
      </c>
      <c r="X575" s="3" t="s">
        <v>69</v>
      </c>
      <c r="Y575" s="3" t="s">
        <v>4608</v>
      </c>
      <c r="Z575" s="3" t="s">
        <v>240</v>
      </c>
      <c r="AA575" s="3" t="s">
        <v>4411</v>
      </c>
      <c r="AB575" s="3" t="s">
        <v>272</v>
      </c>
      <c r="AC575" s="3" t="s">
        <v>4609</v>
      </c>
      <c r="AD575" s="3" t="s">
        <v>243</v>
      </c>
      <c r="AE575" s="7" t="str">
        <f>HYPERLINK("https://static.wenjuan.pub/6448a247d0af58d925dffb12/upload_file/488-Q30-16832650549...-925890.jpg?e=1683388971&amp;token=-S3u1w3JrmFKSFNKh6j5JQkPKMGLqf-aPDDdDxY6:UPoAtcAt3tVTNEvxioRCyAd7SLM=","1683265054983.jpg")</f>
        <v>1683265054983.jpg</v>
      </c>
    </row>
    <row r="576" s="1" customFormat="1" spans="1:31">
      <c r="A576" s="2">
        <v>575</v>
      </c>
      <c r="B576" s="3" t="s">
        <v>4610</v>
      </c>
      <c r="C576" s="3" t="s">
        <v>51</v>
      </c>
      <c r="D576" s="3" t="s">
        <v>2298</v>
      </c>
      <c r="E576" s="3" t="s">
        <v>260</v>
      </c>
      <c r="F576" s="3" t="s">
        <v>4611</v>
      </c>
      <c r="G576" s="3" t="s">
        <v>4612</v>
      </c>
      <c r="H576" s="3" t="s">
        <v>56</v>
      </c>
      <c r="I576" s="3" t="s">
        <v>57</v>
      </c>
      <c r="J576" s="3" t="s">
        <v>4613</v>
      </c>
      <c r="K576" s="3" t="s">
        <v>265</v>
      </c>
      <c r="L576" s="3" t="s">
        <v>4446</v>
      </c>
      <c r="M576" s="3" t="s">
        <v>4614</v>
      </c>
      <c r="N576" s="3" t="s">
        <v>4615</v>
      </c>
      <c r="O576" s="3" t="s">
        <v>2298</v>
      </c>
      <c r="P576" s="3" t="s">
        <v>4616</v>
      </c>
      <c r="Q576" s="3" t="s">
        <v>62</v>
      </c>
      <c r="R576" s="3" t="s">
        <v>63</v>
      </c>
      <c r="S576" s="3" t="s">
        <v>64</v>
      </c>
      <c r="T576" s="3" t="s">
        <v>97</v>
      </c>
      <c r="U576" s="3"/>
      <c r="V576" s="3" t="s">
        <v>67</v>
      </c>
      <c r="W576" s="3" t="s">
        <v>99</v>
      </c>
      <c r="X576" s="3" t="s">
        <v>69</v>
      </c>
      <c r="Y576" s="3" t="s">
        <v>4617</v>
      </c>
      <c r="Z576" s="3" t="s">
        <v>240</v>
      </c>
      <c r="AA576" s="3" t="s">
        <v>4411</v>
      </c>
      <c r="AB576" s="3" t="s">
        <v>272</v>
      </c>
      <c r="AC576" s="3" t="s">
        <v>4618</v>
      </c>
      <c r="AD576" s="3" t="s">
        <v>243</v>
      </c>
      <c r="AE576" s="7" t="str">
        <f>HYPERLINK("https://static.wenjuan.pub/6448a247d0af58d925dffb12/upload_file/490-Q30-DE768B53-B3...-357262.jpeg?e=1683388971&amp;token=-S3u1w3JrmFKSFNKh6j5JQkPKMGLqf-aPDDdDxY6:0u9IcdG9zapPrx1VseM4_iYB1D4=","DE768B53-B327-43BF-8D17-201094095906.jpeg")</f>
        <v>DE768B53-B327-43BF-8D17-201094095906.jpeg</v>
      </c>
    </row>
    <row r="577" s="1" customFormat="1" spans="1:31">
      <c r="A577" s="2">
        <v>576</v>
      </c>
      <c r="B577" s="3" t="s">
        <v>4619</v>
      </c>
      <c r="C577" s="3" t="s">
        <v>142</v>
      </c>
      <c r="D577" s="3" t="s">
        <v>2298</v>
      </c>
      <c r="E577" s="3" t="s">
        <v>260</v>
      </c>
      <c r="F577" s="3" t="s">
        <v>4620</v>
      </c>
      <c r="G577" s="3" t="s">
        <v>4621</v>
      </c>
      <c r="H577" s="3" t="s">
        <v>321</v>
      </c>
      <c r="I577" s="3" t="s">
        <v>57</v>
      </c>
      <c r="J577" s="3" t="s">
        <v>16</v>
      </c>
      <c r="K577" s="3" t="s">
        <v>265</v>
      </c>
      <c r="L577" s="3" t="s">
        <v>4622</v>
      </c>
      <c r="M577" s="3" t="s">
        <v>81</v>
      </c>
      <c r="N577" s="3" t="s">
        <v>4623</v>
      </c>
      <c r="O577" s="3" t="s">
        <v>2298</v>
      </c>
      <c r="P577" s="3" t="s">
        <v>83</v>
      </c>
      <c r="Q577" s="3" t="s">
        <v>62</v>
      </c>
      <c r="R577" s="3" t="s">
        <v>558</v>
      </c>
      <c r="S577" s="3" t="s">
        <v>64</v>
      </c>
      <c r="T577" s="3" t="s">
        <v>4624</v>
      </c>
      <c r="U577" s="3"/>
      <c r="V577" s="3" t="s">
        <v>67</v>
      </c>
      <c r="W577" s="3" t="s">
        <v>68</v>
      </c>
      <c r="X577" s="3" t="s">
        <v>69</v>
      </c>
      <c r="Y577" s="3" t="s">
        <v>4625</v>
      </c>
      <c r="Z577" s="3" t="s">
        <v>240</v>
      </c>
      <c r="AA577" s="3" t="s">
        <v>4411</v>
      </c>
      <c r="AB577" s="3" t="s">
        <v>272</v>
      </c>
      <c r="AC577" s="3" t="s">
        <v>4626</v>
      </c>
      <c r="AD577" s="3" t="s">
        <v>243</v>
      </c>
      <c r="AE577" s="7" t="str">
        <f>HYPERLINK("https://static.wenjuan.pub/6448a247d0af58d925dffb12/upload_file/523-Q30-IMG_2023050...-639946.jpg?e=1683388971&amp;token=-S3u1w3JrmFKSFNKh6j5JQkPKMGLqf-aPDDdDxY6:dbrz3W2AW08gJOB3Mks43lDv0pg=","IMG_20230505_141426.jpg")</f>
        <v>IMG_20230505_141426.jpg</v>
      </c>
    </row>
    <row r="578" s="1" customFormat="1" spans="1:31">
      <c r="A578" s="2">
        <v>577</v>
      </c>
      <c r="B578" s="3" t="s">
        <v>4627</v>
      </c>
      <c r="C578" s="3" t="s">
        <v>51</v>
      </c>
      <c r="D578" s="3" t="s">
        <v>259</v>
      </c>
      <c r="E578" s="3" t="s">
        <v>4409</v>
      </c>
      <c r="F578" s="3" t="s">
        <v>4628</v>
      </c>
      <c r="G578" s="3" t="s">
        <v>4629</v>
      </c>
      <c r="H578" s="3" t="s">
        <v>56</v>
      </c>
      <c r="I578" s="3" t="s">
        <v>57</v>
      </c>
      <c r="J578" s="3" t="s">
        <v>817</v>
      </c>
      <c r="K578" s="3" t="s">
        <v>4630</v>
      </c>
      <c r="L578" s="3" t="s">
        <v>266</v>
      </c>
      <c r="M578" s="3" t="s">
        <v>81</v>
      </c>
      <c r="N578" s="3" t="s">
        <v>4631</v>
      </c>
      <c r="O578" s="3" t="s">
        <v>259</v>
      </c>
      <c r="P578" s="3" t="s">
        <v>292</v>
      </c>
      <c r="Q578" s="3" t="s">
        <v>84</v>
      </c>
      <c r="R578" s="3" t="s">
        <v>63</v>
      </c>
      <c r="S578" s="3" t="s">
        <v>64</v>
      </c>
      <c r="T578" s="3" t="s">
        <v>97</v>
      </c>
      <c r="U578" s="3"/>
      <c r="V578" s="3" t="s">
        <v>4409</v>
      </c>
      <c r="W578" s="3" t="s">
        <v>68</v>
      </c>
      <c r="X578" s="3" t="s">
        <v>69</v>
      </c>
      <c r="Y578" s="3" t="s">
        <v>4632</v>
      </c>
      <c r="Z578" s="3" t="s">
        <v>240</v>
      </c>
      <c r="AA578" s="3" t="s">
        <v>4411</v>
      </c>
      <c r="AB578" s="3" t="s">
        <v>272</v>
      </c>
      <c r="AC578" s="3" t="s">
        <v>4633</v>
      </c>
      <c r="AD578" s="3" t="s">
        <v>243</v>
      </c>
      <c r="AE578" s="7" t="str">
        <f>HYPERLINK("https://static.wenjuan.pub/6448a247d0af58d925dffb12/upload_file/532-Q30-image-408578.jpg?e=1683388971&amp;token=-S3u1w3JrmFKSFNKh6j5JQkPKMGLqf-aPDDdDxY6:sM1WtmRUcdo9Rz2_x5FI0bDkf8A=","image.jpg")</f>
        <v>image.jpg</v>
      </c>
    </row>
    <row r="579" s="1" customFormat="1" spans="1:31">
      <c r="A579" s="2">
        <v>578</v>
      </c>
      <c r="B579" s="3" t="s">
        <v>4634</v>
      </c>
      <c r="C579" s="3" t="s">
        <v>51</v>
      </c>
      <c r="D579" s="3" t="s">
        <v>2298</v>
      </c>
      <c r="E579" s="3" t="s">
        <v>260</v>
      </c>
      <c r="F579" s="3" t="s">
        <v>4635</v>
      </c>
      <c r="G579" s="3" t="s">
        <v>4636</v>
      </c>
      <c r="H579" s="3" t="s">
        <v>78</v>
      </c>
      <c r="I579" s="3" t="s">
        <v>57</v>
      </c>
      <c r="J579" s="3" t="s">
        <v>231</v>
      </c>
      <c r="K579" s="3" t="s">
        <v>220</v>
      </c>
      <c r="L579" s="3" t="s">
        <v>4446</v>
      </c>
      <c r="M579" s="3" t="s">
        <v>81</v>
      </c>
      <c r="N579" s="3" t="s">
        <v>4637</v>
      </c>
      <c r="O579" s="3" t="s">
        <v>2298</v>
      </c>
      <c r="P579" s="3" t="s">
        <v>315</v>
      </c>
      <c r="Q579" s="3" t="s">
        <v>62</v>
      </c>
      <c r="R579" s="3" t="s">
        <v>614</v>
      </c>
      <c r="S579" s="3" t="s">
        <v>64</v>
      </c>
      <c r="T579" s="3" t="s">
        <v>97</v>
      </c>
      <c r="U579" s="3"/>
      <c r="V579" s="3" t="s">
        <v>67</v>
      </c>
      <c r="W579" s="3" t="s">
        <v>68</v>
      </c>
      <c r="X579" s="3" t="s">
        <v>69</v>
      </c>
      <c r="Y579" s="3" t="s">
        <v>4638</v>
      </c>
      <c r="Z579" s="3" t="s">
        <v>240</v>
      </c>
      <c r="AA579" s="3" t="s">
        <v>4411</v>
      </c>
      <c r="AB579" s="3" t="s">
        <v>272</v>
      </c>
      <c r="AC579" s="3" t="s">
        <v>4639</v>
      </c>
      <c r="AD579" s="3" t="s">
        <v>243</v>
      </c>
      <c r="AE579" s="7" t="str">
        <f>HYPERLINK("https://static.wenjuan.pub/6448a247d0af58d925dffb12/upload_file/541-Q30-image-858598.jpg?e=1683388971&amp;token=-S3u1w3JrmFKSFNKh6j5JQkPKMGLqf-aPDDdDxY6:zNXksI1xgaoNGYncpHWsIIh--kU=","image.jpg")</f>
        <v>image.jpg</v>
      </c>
    </row>
    <row r="580" s="1" customFormat="1" spans="1:31">
      <c r="A580" s="2">
        <v>579</v>
      </c>
      <c r="B580" s="3" t="s">
        <v>4640</v>
      </c>
      <c r="C580" s="3" t="s">
        <v>51</v>
      </c>
      <c r="D580" s="3" t="s">
        <v>2298</v>
      </c>
      <c r="E580" s="3" t="s">
        <v>260</v>
      </c>
      <c r="F580" s="3" t="s">
        <v>4641</v>
      </c>
      <c r="G580" s="3" t="s">
        <v>4642</v>
      </c>
      <c r="H580" s="3" t="s">
        <v>56</v>
      </c>
      <c r="I580" s="3" t="s">
        <v>132</v>
      </c>
      <c r="J580" s="3" t="s">
        <v>2317</v>
      </c>
      <c r="K580" s="3" t="s">
        <v>4513</v>
      </c>
      <c r="L580" s="3" t="s">
        <v>4474</v>
      </c>
      <c r="M580" s="3" t="s">
        <v>81</v>
      </c>
      <c r="N580" s="3" t="s">
        <v>4643</v>
      </c>
      <c r="O580" s="3" t="s">
        <v>2298</v>
      </c>
      <c r="P580" s="3" t="s">
        <v>4476</v>
      </c>
      <c r="Q580" s="3" t="s">
        <v>62</v>
      </c>
      <c r="R580" s="3" t="s">
        <v>283</v>
      </c>
      <c r="S580" s="3" t="s">
        <v>64</v>
      </c>
      <c r="T580" s="3" t="s">
        <v>65</v>
      </c>
      <c r="U580" s="3" t="s">
        <v>4644</v>
      </c>
      <c r="V580" s="3" t="s">
        <v>4409</v>
      </c>
      <c r="W580" s="3" t="s">
        <v>99</v>
      </c>
      <c r="X580" s="3" t="s">
        <v>69</v>
      </c>
      <c r="Y580" s="3" t="s">
        <v>4645</v>
      </c>
      <c r="Z580" s="3" t="s">
        <v>240</v>
      </c>
      <c r="AA580" s="3" t="s">
        <v>4411</v>
      </c>
      <c r="AB580" s="3" t="s">
        <v>272</v>
      </c>
      <c r="AC580" s="3" t="s">
        <v>4646</v>
      </c>
      <c r="AD580" s="3" t="s">
        <v>243</v>
      </c>
      <c r="AE580" s="7" t="str">
        <f>HYPERLINK("https://static.wenjuan.pub/6448a247d0af58d925dffb12/upload_file/549-Q30-image-883474.jpg?e=1683388971&amp;token=-S3u1w3JrmFKSFNKh6j5JQkPKMGLqf-aPDDdDxY6:0_FFpBWIZE4sNr4EGWHJ_rB208o=","image.jpg")</f>
        <v>image.jpg</v>
      </c>
    </row>
    <row r="581" s="1" customFormat="1" spans="1:31">
      <c r="A581" s="2">
        <v>580</v>
      </c>
      <c r="B581" s="3" t="s">
        <v>4647</v>
      </c>
      <c r="C581" s="3" t="s">
        <v>51</v>
      </c>
      <c r="D581" s="3" t="s">
        <v>2298</v>
      </c>
      <c r="E581" s="3" t="s">
        <v>260</v>
      </c>
      <c r="F581" s="3" t="s">
        <v>4648</v>
      </c>
      <c r="G581" s="3" t="s">
        <v>4649</v>
      </c>
      <c r="H581" s="3" t="s">
        <v>56</v>
      </c>
      <c r="I581" s="3" t="s">
        <v>57</v>
      </c>
      <c r="J581" s="3" t="s">
        <v>4445</v>
      </c>
      <c r="K581" s="3" t="s">
        <v>4650</v>
      </c>
      <c r="L581" s="3" t="s">
        <v>4651</v>
      </c>
      <c r="M581" s="3" t="s">
        <v>81</v>
      </c>
      <c r="N581" s="3" t="s">
        <v>3635</v>
      </c>
      <c r="O581" s="3" t="s">
        <v>2298</v>
      </c>
      <c r="P581" s="3" t="s">
        <v>268</v>
      </c>
      <c r="Q581" s="3" t="s">
        <v>62</v>
      </c>
      <c r="R581" s="3" t="s">
        <v>63</v>
      </c>
      <c r="S581" s="3" t="s">
        <v>64</v>
      </c>
      <c r="T581" s="3" t="s">
        <v>97</v>
      </c>
      <c r="U581" s="3"/>
      <c r="V581" s="3" t="s">
        <v>67</v>
      </c>
      <c r="W581" s="3" t="s">
        <v>99</v>
      </c>
      <c r="X581" s="3" t="s">
        <v>69</v>
      </c>
      <c r="Y581" s="3" t="s">
        <v>4652</v>
      </c>
      <c r="Z581" s="3" t="s">
        <v>240</v>
      </c>
      <c r="AA581" s="3" t="s">
        <v>4411</v>
      </c>
      <c r="AB581" s="3" t="s">
        <v>272</v>
      </c>
      <c r="AC581" s="3" t="s">
        <v>4653</v>
      </c>
      <c r="AD581" s="3" t="s">
        <v>243</v>
      </c>
      <c r="AE581" s="7" t="str">
        <f>HYPERLINK("https://static.wenjuan.pub/6448a247d0af58d925dffb12/upload_file/575-Q30-16832702283...-775018.jpg?e=1683388971&amp;token=-S3u1w3JrmFKSFNKh6j5JQkPKMGLqf-aPDDdDxY6:9d008E8h8IzMysCp4TIDBtvn3_A=","1683270228373.jpg")</f>
        <v>1683270228373.jpg</v>
      </c>
    </row>
    <row r="582" s="1" customFormat="1" spans="1:31">
      <c r="A582" s="2">
        <v>581</v>
      </c>
      <c r="B582" s="3" t="s">
        <v>4654</v>
      </c>
      <c r="C582" s="3" t="s">
        <v>51</v>
      </c>
      <c r="D582" s="3" t="s">
        <v>2298</v>
      </c>
      <c r="E582" s="3" t="s">
        <v>260</v>
      </c>
      <c r="F582" s="3" t="s">
        <v>4655</v>
      </c>
      <c r="G582" s="3" t="s">
        <v>4656</v>
      </c>
      <c r="H582" s="3" t="s">
        <v>78</v>
      </c>
      <c r="I582" s="3" t="s">
        <v>57</v>
      </c>
      <c r="J582" s="3" t="s">
        <v>4445</v>
      </c>
      <c r="K582" s="3" t="s">
        <v>4650</v>
      </c>
      <c r="L582" s="3" t="s">
        <v>4651</v>
      </c>
      <c r="M582" s="3" t="s">
        <v>4657</v>
      </c>
      <c r="N582" s="3" t="s">
        <v>4658</v>
      </c>
      <c r="O582" s="3" t="s">
        <v>2298</v>
      </c>
      <c r="P582" s="3" t="s">
        <v>4659</v>
      </c>
      <c r="Q582" s="3" t="s">
        <v>62</v>
      </c>
      <c r="R582" s="3" t="s">
        <v>63</v>
      </c>
      <c r="S582" s="3" t="s">
        <v>64</v>
      </c>
      <c r="T582" s="3" t="s">
        <v>4660</v>
      </c>
      <c r="U582" s="3"/>
      <c r="V582" s="3" t="s">
        <v>4484</v>
      </c>
      <c r="W582" s="3" t="s">
        <v>68</v>
      </c>
      <c r="X582" s="3" t="s">
        <v>69</v>
      </c>
      <c r="Y582" s="3" t="s">
        <v>4661</v>
      </c>
      <c r="Z582" s="3" t="s">
        <v>240</v>
      </c>
      <c r="AA582" s="3" t="s">
        <v>4411</v>
      </c>
      <c r="AB582" s="3" t="s">
        <v>272</v>
      </c>
      <c r="AC582" s="3" t="s">
        <v>4662</v>
      </c>
      <c r="AD582" s="3" t="s">
        <v>243</v>
      </c>
      <c r="AE582" s="7" t="str">
        <f>HYPERLINK("https://static.wenjuan.pub/6448a247d0af58d925dffb12/upload_file/581-Q30-image-280371.jpg?e=1683388971&amp;token=-S3u1w3JrmFKSFNKh6j5JQkPKMGLqf-aPDDdDxY6:7bbrRSmESKLMtZSf8-DNc-Tg4E0=","image.jpg")</f>
        <v>image.jpg</v>
      </c>
    </row>
    <row r="583" s="1" customFormat="1" spans="1:31">
      <c r="A583" s="2">
        <v>582</v>
      </c>
      <c r="B583" s="3" t="s">
        <v>4663</v>
      </c>
      <c r="C583" s="3" t="s">
        <v>51</v>
      </c>
      <c r="D583" s="3" t="s">
        <v>2298</v>
      </c>
      <c r="E583" s="3" t="s">
        <v>260</v>
      </c>
      <c r="F583" s="3" t="s">
        <v>4664</v>
      </c>
      <c r="G583" s="3" t="s">
        <v>4665</v>
      </c>
      <c r="H583" s="3" t="s">
        <v>56</v>
      </c>
      <c r="I583" s="3" t="s">
        <v>57</v>
      </c>
      <c r="J583" s="3" t="s">
        <v>16</v>
      </c>
      <c r="K583" s="3" t="s">
        <v>4513</v>
      </c>
      <c r="L583" s="3" t="s">
        <v>4666</v>
      </c>
      <c r="M583" s="3" t="s">
        <v>81</v>
      </c>
      <c r="N583" s="3" t="s">
        <v>3862</v>
      </c>
      <c r="O583" s="3" t="s">
        <v>2298</v>
      </c>
      <c r="P583" s="3" t="s">
        <v>4667</v>
      </c>
      <c r="Q583" s="3" t="s">
        <v>62</v>
      </c>
      <c r="R583" s="3" t="s">
        <v>63</v>
      </c>
      <c r="S583" s="3" t="s">
        <v>64</v>
      </c>
      <c r="T583" s="3" t="s">
        <v>4668</v>
      </c>
      <c r="U583" s="3"/>
      <c r="V583" s="3" t="s">
        <v>4484</v>
      </c>
      <c r="W583" s="3" t="s">
        <v>68</v>
      </c>
      <c r="X583" s="3" t="s">
        <v>69</v>
      </c>
      <c r="Y583" s="3" t="s">
        <v>4669</v>
      </c>
      <c r="Z583" s="3" t="s">
        <v>240</v>
      </c>
      <c r="AA583" s="3" t="s">
        <v>4411</v>
      </c>
      <c r="AB583" s="3" t="s">
        <v>272</v>
      </c>
      <c r="AC583" s="3" t="s">
        <v>4670</v>
      </c>
      <c r="AD583" s="3" t="s">
        <v>243</v>
      </c>
      <c r="AE583" s="7" t="str">
        <f>HYPERLINK("https://static.wenjuan.pub/6448a247d0af58d925dffb12/upload_file/610-Q30-16832717793...-537192.jpg?e=1683388971&amp;token=-S3u1w3JrmFKSFNKh6j5JQkPKMGLqf-aPDDdDxY6:UWycao2zTHhMXDwJJ719ZVdgAAE=","1683271779386.jpg")</f>
        <v>1683271779386.jpg</v>
      </c>
    </row>
    <row r="584" s="1" customFormat="1" spans="1:31">
      <c r="A584" s="2">
        <v>583</v>
      </c>
      <c r="B584" s="3" t="s">
        <v>4671</v>
      </c>
      <c r="C584" s="3" t="s">
        <v>142</v>
      </c>
      <c r="D584" s="3" t="s">
        <v>52</v>
      </c>
      <c r="E584" s="3" t="s">
        <v>260</v>
      </c>
      <c r="F584" s="3" t="s">
        <v>4672</v>
      </c>
      <c r="G584" s="3" t="s">
        <v>4673</v>
      </c>
      <c r="H584" s="3" t="s">
        <v>56</v>
      </c>
      <c r="I584" s="3" t="s">
        <v>57</v>
      </c>
      <c r="J584" s="3" t="s">
        <v>231</v>
      </c>
      <c r="K584" s="3" t="s">
        <v>265</v>
      </c>
      <c r="L584" s="3" t="s">
        <v>4446</v>
      </c>
      <c r="M584" s="3" t="s">
        <v>1836</v>
      </c>
      <c r="N584" s="3" t="s">
        <v>1836</v>
      </c>
      <c r="O584" s="3" t="s">
        <v>2298</v>
      </c>
      <c r="P584" s="3" t="s">
        <v>292</v>
      </c>
      <c r="Q584" s="3" t="s">
        <v>62</v>
      </c>
      <c r="R584" s="3" t="s">
        <v>63</v>
      </c>
      <c r="S584" s="3" t="s">
        <v>64</v>
      </c>
      <c r="T584" s="3" t="s">
        <v>97</v>
      </c>
      <c r="U584" s="3"/>
      <c r="V584" s="3" t="s">
        <v>4484</v>
      </c>
      <c r="W584" s="3" t="s">
        <v>68</v>
      </c>
      <c r="X584" s="3" t="s">
        <v>69</v>
      </c>
      <c r="Y584" s="3" t="s">
        <v>4674</v>
      </c>
      <c r="Z584" s="3" t="s">
        <v>240</v>
      </c>
      <c r="AA584" s="3" t="s">
        <v>4411</v>
      </c>
      <c r="AB584" s="3" t="s">
        <v>272</v>
      </c>
      <c r="AC584" s="3" t="s">
        <v>4675</v>
      </c>
      <c r="AD584" s="3" t="s">
        <v>243</v>
      </c>
      <c r="AE584" s="7" t="str">
        <f>HYPERLINK("https://static.wenjuan.pub/6448a247d0af58d925dffb12/upload_file/612-Q30-16832718773...-274231.jpg?e=1683388971&amp;token=-S3u1w3JrmFKSFNKh6j5JQkPKMGLqf-aPDDdDxY6:HxTaVCBM5jogc_u59eCvYQhxOJg=","1683271877381.jpg")</f>
        <v>1683271877381.jpg</v>
      </c>
    </row>
    <row r="585" s="1" customFormat="1" spans="1:31">
      <c r="A585" s="2">
        <v>584</v>
      </c>
      <c r="B585" s="3" t="s">
        <v>4676</v>
      </c>
      <c r="C585" s="3" t="s">
        <v>51</v>
      </c>
      <c r="D585" s="3" t="s">
        <v>2298</v>
      </c>
      <c r="E585" s="3" t="s">
        <v>260</v>
      </c>
      <c r="F585" s="3" t="s">
        <v>4677</v>
      </c>
      <c r="G585" s="3" t="s">
        <v>4678</v>
      </c>
      <c r="H585" s="3" t="s">
        <v>56</v>
      </c>
      <c r="I585" s="3" t="s">
        <v>57</v>
      </c>
      <c r="J585" s="3" t="s">
        <v>4498</v>
      </c>
      <c r="K585" s="3" t="s">
        <v>265</v>
      </c>
      <c r="L585" s="3" t="s">
        <v>4474</v>
      </c>
      <c r="M585" s="3" t="s">
        <v>302</v>
      </c>
      <c r="N585" s="3" t="s">
        <v>4679</v>
      </c>
      <c r="O585" s="3" t="s">
        <v>2298</v>
      </c>
      <c r="P585" s="3" t="s">
        <v>268</v>
      </c>
      <c r="Q585" s="3" t="s">
        <v>62</v>
      </c>
      <c r="R585" s="3" t="s">
        <v>465</v>
      </c>
      <c r="S585" s="3" t="s">
        <v>64</v>
      </c>
      <c r="T585" s="3" t="s">
        <v>97</v>
      </c>
      <c r="U585" s="3"/>
      <c r="V585" s="3" t="s">
        <v>67</v>
      </c>
      <c r="W585" s="3" t="s">
        <v>99</v>
      </c>
      <c r="X585" s="3" t="s">
        <v>69</v>
      </c>
      <c r="Y585" s="3" t="s">
        <v>4678</v>
      </c>
      <c r="Z585" s="3" t="s">
        <v>240</v>
      </c>
      <c r="AA585" s="3" t="s">
        <v>4411</v>
      </c>
      <c r="AB585" s="3" t="s">
        <v>272</v>
      </c>
      <c r="AC585" s="3" t="s">
        <v>4680</v>
      </c>
      <c r="AD585" s="3" t="s">
        <v>243</v>
      </c>
      <c r="AE585" s="7" t="str">
        <f>HYPERLINK("https://static.wenjuan.pub/6448a247d0af58d925dffb12/upload_file/621-Q30-16832723129...-168005.jpg?e=1683388971&amp;token=-S3u1w3JrmFKSFNKh6j5JQkPKMGLqf-aPDDdDxY6:5OhAgLd6bv06_VhG0Kmglqp7kcw=","1683272312913.jpg")</f>
        <v>1683272312913.jpg</v>
      </c>
    </row>
    <row r="586" s="1" customFormat="1" spans="1:31">
      <c r="A586" s="2">
        <v>585</v>
      </c>
      <c r="B586" s="3" t="s">
        <v>4681</v>
      </c>
      <c r="C586" s="3" t="s">
        <v>51</v>
      </c>
      <c r="D586" s="3" t="s">
        <v>2298</v>
      </c>
      <c r="E586" s="3" t="s">
        <v>260</v>
      </c>
      <c r="F586" s="3" t="s">
        <v>4682</v>
      </c>
      <c r="G586" s="3" t="s">
        <v>4683</v>
      </c>
      <c r="H586" s="3" t="s">
        <v>56</v>
      </c>
      <c r="I586" s="3" t="s">
        <v>57</v>
      </c>
      <c r="J586" s="3" t="s">
        <v>4613</v>
      </c>
      <c r="K586" s="3" t="s">
        <v>4684</v>
      </c>
      <c r="L586" s="3" t="s">
        <v>4446</v>
      </c>
      <c r="M586" s="3" t="s">
        <v>81</v>
      </c>
      <c r="N586" s="3" t="s">
        <v>4685</v>
      </c>
      <c r="O586" s="3" t="s">
        <v>2298</v>
      </c>
      <c r="P586" s="3" t="s">
        <v>4686</v>
      </c>
      <c r="Q586" s="3" t="s">
        <v>62</v>
      </c>
      <c r="R586" s="3" t="s">
        <v>63</v>
      </c>
      <c r="S586" s="3" t="s">
        <v>64</v>
      </c>
      <c r="T586" s="3" t="s">
        <v>3950</v>
      </c>
      <c r="U586" s="3"/>
      <c r="V586" s="3" t="s">
        <v>67</v>
      </c>
      <c r="W586" s="3" t="s">
        <v>99</v>
      </c>
      <c r="X586" s="3" t="s">
        <v>69</v>
      </c>
      <c r="Y586" s="3" t="s">
        <v>4687</v>
      </c>
      <c r="Z586" s="3" t="s">
        <v>240</v>
      </c>
      <c r="AA586" s="3" t="s">
        <v>4411</v>
      </c>
      <c r="AB586" s="3" t="s">
        <v>272</v>
      </c>
      <c r="AC586" s="3" t="s">
        <v>4688</v>
      </c>
      <c r="AD586" s="3" t="s">
        <v>243</v>
      </c>
      <c r="AE586" s="7" t="str">
        <f>HYPERLINK("https://static.wenjuan.pub/6448a247d0af58d925dffb12/upload_file/635-Q30-EDC58FA9-8C...-247138.jpeg?e=1683388971&amp;token=-S3u1w3JrmFKSFNKh6j5JQkPKMGLqf-aPDDdDxY6:U6Kqls_xuGKeXVflH1Bd2E5NUqA=","EDC58FA9-8CF6-4F0F-9E8F-B35B9D90462F.jpeg")</f>
        <v>EDC58FA9-8CF6-4F0F-9E8F-B35B9D90462F.jpeg</v>
      </c>
    </row>
    <row r="587" s="1" customFormat="1" spans="1:31">
      <c r="A587" s="2">
        <v>586</v>
      </c>
      <c r="B587" s="3" t="s">
        <v>4689</v>
      </c>
      <c r="C587" s="3" t="s">
        <v>51</v>
      </c>
      <c r="D587" s="3" t="s">
        <v>2298</v>
      </c>
      <c r="E587" s="3" t="s">
        <v>260</v>
      </c>
      <c r="F587" s="3" t="s">
        <v>4690</v>
      </c>
      <c r="G587" s="3" t="s">
        <v>4691</v>
      </c>
      <c r="H587" s="3" t="s">
        <v>56</v>
      </c>
      <c r="I587" s="3" t="s">
        <v>132</v>
      </c>
      <c r="J587" s="3" t="s">
        <v>2317</v>
      </c>
      <c r="K587" s="3" t="s">
        <v>220</v>
      </c>
      <c r="L587" s="3" t="s">
        <v>4474</v>
      </c>
      <c r="M587" s="3" t="s">
        <v>81</v>
      </c>
      <c r="N587" s="3" t="s">
        <v>4692</v>
      </c>
      <c r="O587" s="3" t="s">
        <v>2298</v>
      </c>
      <c r="P587" s="3" t="s">
        <v>83</v>
      </c>
      <c r="Q587" s="3" t="s">
        <v>62</v>
      </c>
      <c r="R587" s="3" t="s">
        <v>63</v>
      </c>
      <c r="S587" s="3" t="s">
        <v>64</v>
      </c>
      <c r="T587" s="3" t="s">
        <v>65</v>
      </c>
      <c r="U587" s="3"/>
      <c r="V587" s="3" t="s">
        <v>4409</v>
      </c>
      <c r="W587" s="3" t="s">
        <v>68</v>
      </c>
      <c r="X587" s="3" t="s">
        <v>69</v>
      </c>
      <c r="Y587" s="3" t="s">
        <v>4693</v>
      </c>
      <c r="Z587" s="3" t="s">
        <v>240</v>
      </c>
      <c r="AA587" s="3" t="s">
        <v>4411</v>
      </c>
      <c r="AB587" s="3" t="s">
        <v>272</v>
      </c>
      <c r="AC587" s="3" t="s">
        <v>4694</v>
      </c>
      <c r="AD587" s="3" t="s">
        <v>243</v>
      </c>
      <c r="AE587" s="7" t="str">
        <f>HYPERLINK("https://static.wenjuan.pub/6448a247d0af58d925dffb12/upload_file/638-Q30-93401BE6-4E...-898094.jpeg?e=1683388971&amp;token=-S3u1w3JrmFKSFNKh6j5JQkPKMGLqf-aPDDdDxY6:P0jlaQbUEWckNi-IFNYOIrKj0Nk=","93401BE6-4E9B-440C-B9D1-7571FB6E471C.jpeg")</f>
        <v>93401BE6-4E9B-440C-B9D1-7571FB6E471C.jpeg</v>
      </c>
    </row>
    <row r="588" s="1" customFormat="1" spans="1:31">
      <c r="A588" s="2">
        <v>587</v>
      </c>
      <c r="B588" s="3" t="s">
        <v>4695</v>
      </c>
      <c r="C588" s="3" t="s">
        <v>51</v>
      </c>
      <c r="D588" s="3" t="s">
        <v>2298</v>
      </c>
      <c r="E588" s="3" t="s">
        <v>260</v>
      </c>
      <c r="F588" s="3" t="s">
        <v>4696</v>
      </c>
      <c r="G588" s="3" t="s">
        <v>4697</v>
      </c>
      <c r="H588" s="3" t="s">
        <v>56</v>
      </c>
      <c r="I588" s="3" t="s">
        <v>57</v>
      </c>
      <c r="J588" s="3" t="s">
        <v>231</v>
      </c>
      <c r="K588" s="3" t="s">
        <v>265</v>
      </c>
      <c r="L588" s="3" t="s">
        <v>4446</v>
      </c>
      <c r="M588" s="3" t="s">
        <v>81</v>
      </c>
      <c r="N588" s="3" t="s">
        <v>4698</v>
      </c>
      <c r="O588" s="3" t="s">
        <v>2298</v>
      </c>
      <c r="P588" s="3" t="s">
        <v>722</v>
      </c>
      <c r="Q588" s="3" t="s">
        <v>62</v>
      </c>
      <c r="R588" s="3" t="s">
        <v>614</v>
      </c>
      <c r="S588" s="3" t="s">
        <v>64</v>
      </c>
      <c r="T588" s="3" t="s">
        <v>97</v>
      </c>
      <c r="U588" s="3"/>
      <c r="V588" s="3" t="s">
        <v>4484</v>
      </c>
      <c r="W588" s="3" t="s">
        <v>339</v>
      </c>
      <c r="X588" s="3" t="s">
        <v>69</v>
      </c>
      <c r="Y588" s="3" t="s">
        <v>4699</v>
      </c>
      <c r="Z588" s="3" t="s">
        <v>240</v>
      </c>
      <c r="AA588" s="3" t="s">
        <v>4411</v>
      </c>
      <c r="AB588" s="3" t="s">
        <v>272</v>
      </c>
      <c r="AC588" s="3" t="s">
        <v>4700</v>
      </c>
      <c r="AD588" s="3" t="s">
        <v>243</v>
      </c>
      <c r="AE588" s="7" t="str">
        <f>HYPERLINK("https://static.wenjuan.pub/6448a247d0af58d925dffb12/upload_file/646-Q30-image-609596.jpg?e=1683388971&amp;token=-S3u1w3JrmFKSFNKh6j5JQkPKMGLqf-aPDDdDxY6:4mBbIMI9D5pygKKQbC19kBNepfE=","image.jpg")</f>
        <v>image.jpg</v>
      </c>
    </row>
    <row r="589" s="1" customFormat="1" spans="1:31">
      <c r="A589" s="2">
        <v>588</v>
      </c>
      <c r="B589" s="3" t="s">
        <v>4701</v>
      </c>
      <c r="C589" s="3" t="s">
        <v>51</v>
      </c>
      <c r="D589" s="3" t="s">
        <v>2298</v>
      </c>
      <c r="E589" s="3" t="s">
        <v>260</v>
      </c>
      <c r="F589" s="3" t="s">
        <v>4702</v>
      </c>
      <c r="G589" s="3" t="s">
        <v>4703</v>
      </c>
      <c r="H589" s="3" t="s">
        <v>56</v>
      </c>
      <c r="I589" s="3" t="s">
        <v>57</v>
      </c>
      <c r="J589" s="3" t="s">
        <v>693</v>
      </c>
      <c r="K589" s="3" t="s">
        <v>4704</v>
      </c>
      <c r="L589" s="3" t="s">
        <v>4705</v>
      </c>
      <c r="M589" s="3" t="s">
        <v>160</v>
      </c>
      <c r="N589" s="3" t="s">
        <v>4706</v>
      </c>
      <c r="O589" s="3" t="s">
        <v>2298</v>
      </c>
      <c r="P589" s="3" t="s">
        <v>83</v>
      </c>
      <c r="Q589" s="3" t="s">
        <v>62</v>
      </c>
      <c r="R589" s="3" t="s">
        <v>63</v>
      </c>
      <c r="S589" s="3" t="s">
        <v>64</v>
      </c>
      <c r="T589" s="3" t="s">
        <v>65</v>
      </c>
      <c r="U589" s="3" t="s">
        <v>4707</v>
      </c>
      <c r="V589" s="3" t="s">
        <v>67</v>
      </c>
      <c r="W589" s="3" t="s">
        <v>68</v>
      </c>
      <c r="X589" s="3" t="s">
        <v>69</v>
      </c>
      <c r="Y589" s="3" t="s">
        <v>4708</v>
      </c>
      <c r="Z589" s="3" t="s">
        <v>240</v>
      </c>
      <c r="AA589" s="3" t="s">
        <v>4411</v>
      </c>
      <c r="AB589" s="3" t="s">
        <v>272</v>
      </c>
      <c r="AC589" s="3" t="s">
        <v>4709</v>
      </c>
      <c r="AD589" s="3" t="s">
        <v>243</v>
      </c>
      <c r="AE589" s="7" t="str">
        <f>HYPERLINK("https://static.wenjuan.pub/6448a247d0af58d925dffb12/upload_file/667-Q30-image-338719.jpg?e=1683388971&amp;token=-S3u1w3JrmFKSFNKh6j5JQkPKMGLqf-aPDDdDxY6:Tqeg1LhbU7dGWKgkGZMpGQA5FyQ=","image.jpg")</f>
        <v>image.jpg</v>
      </c>
    </row>
    <row r="590" s="1" customFormat="1" spans="1:31">
      <c r="A590" s="2">
        <v>589</v>
      </c>
      <c r="B590" s="3" t="s">
        <v>4710</v>
      </c>
      <c r="C590" s="3" t="s">
        <v>142</v>
      </c>
      <c r="D590" s="3" t="s">
        <v>2298</v>
      </c>
      <c r="E590" s="3" t="s">
        <v>260</v>
      </c>
      <c r="F590" s="3" t="s">
        <v>4711</v>
      </c>
      <c r="G590" s="3" t="s">
        <v>4712</v>
      </c>
      <c r="H590" s="3" t="s">
        <v>56</v>
      </c>
      <c r="I590" s="3" t="s">
        <v>132</v>
      </c>
      <c r="J590" s="3" t="s">
        <v>693</v>
      </c>
      <c r="K590" s="3" t="s">
        <v>2049</v>
      </c>
      <c r="L590" s="3" t="s">
        <v>4713</v>
      </c>
      <c r="M590" s="3" t="s">
        <v>122</v>
      </c>
      <c r="N590" s="3" t="s">
        <v>4714</v>
      </c>
      <c r="O590" s="3" t="s">
        <v>2298</v>
      </c>
      <c r="P590" s="3" t="s">
        <v>1075</v>
      </c>
      <c r="Q590" s="3" t="s">
        <v>62</v>
      </c>
      <c r="R590" s="3" t="s">
        <v>4715</v>
      </c>
      <c r="S590" s="3" t="s">
        <v>64</v>
      </c>
      <c r="T590" s="3" t="s">
        <v>65</v>
      </c>
      <c r="U590" s="3" t="s">
        <v>4716</v>
      </c>
      <c r="V590" s="3" t="s">
        <v>67</v>
      </c>
      <c r="W590" s="3" t="s">
        <v>68</v>
      </c>
      <c r="X590" s="3" t="s">
        <v>69</v>
      </c>
      <c r="Y590" s="3" t="s">
        <v>4712</v>
      </c>
      <c r="Z590" s="3" t="s">
        <v>240</v>
      </c>
      <c r="AA590" s="3" t="s">
        <v>4411</v>
      </c>
      <c r="AB590" s="3" t="s">
        <v>272</v>
      </c>
      <c r="AC590" s="3" t="s">
        <v>4717</v>
      </c>
      <c r="AD590" s="3" t="s">
        <v>243</v>
      </c>
      <c r="AE590" s="7" t="str">
        <f>HYPERLINK("https://static.wenjuan.pub/6448a247d0af58d925dffb12/upload_file/676-Q30-16832757199...-703154.jpg?e=1683388971&amp;token=-S3u1w3JrmFKSFNKh6j5JQkPKMGLqf-aPDDdDxY6:hDKTuUw725OLjxrAfQllNfSNaQE=","1683275719909.jpg")</f>
        <v>1683275719909.jpg</v>
      </c>
    </row>
    <row r="591" s="1" customFormat="1" spans="1:31">
      <c r="A591" s="2">
        <v>590</v>
      </c>
      <c r="B591" s="3" t="s">
        <v>4718</v>
      </c>
      <c r="C591" s="3" t="s">
        <v>51</v>
      </c>
      <c r="D591" s="3" t="s">
        <v>2298</v>
      </c>
      <c r="E591" s="3" t="s">
        <v>260</v>
      </c>
      <c r="F591" s="3" t="s">
        <v>4719</v>
      </c>
      <c r="G591" s="3" t="s">
        <v>4720</v>
      </c>
      <c r="H591" s="3" t="s">
        <v>78</v>
      </c>
      <c r="I591" s="3" t="s">
        <v>57</v>
      </c>
      <c r="J591" s="3" t="s">
        <v>754</v>
      </c>
      <c r="K591" s="3" t="s">
        <v>4406</v>
      </c>
      <c r="L591" s="3" t="s">
        <v>4446</v>
      </c>
      <c r="M591" s="3" t="s">
        <v>81</v>
      </c>
      <c r="N591" s="3" t="s">
        <v>4721</v>
      </c>
      <c r="O591" s="3" t="s">
        <v>2298</v>
      </c>
      <c r="P591" s="3" t="s">
        <v>292</v>
      </c>
      <c r="Q591" s="3" t="s">
        <v>62</v>
      </c>
      <c r="R591" s="3" t="s">
        <v>63</v>
      </c>
      <c r="S591" s="3" t="s">
        <v>64</v>
      </c>
      <c r="T591" s="3" t="s">
        <v>97</v>
      </c>
      <c r="U591" s="3" t="s">
        <v>4722</v>
      </c>
      <c r="V591" s="3" t="s">
        <v>67</v>
      </c>
      <c r="W591" s="3" t="s">
        <v>68</v>
      </c>
      <c r="X591" s="3" t="s">
        <v>69</v>
      </c>
      <c r="Y591" s="3" t="s">
        <v>4723</v>
      </c>
      <c r="Z591" s="3" t="s">
        <v>240</v>
      </c>
      <c r="AA591" s="3" t="s">
        <v>4411</v>
      </c>
      <c r="AB591" s="3" t="s">
        <v>272</v>
      </c>
      <c r="AC591" s="3" t="s">
        <v>4724</v>
      </c>
      <c r="AD591" s="3" t="s">
        <v>243</v>
      </c>
      <c r="AE591" s="7" t="str">
        <f>HYPERLINK("https://static.wenjuan.pub/6448a247d0af58d925dffb12/upload_file/683-Q30-16832759561...-784199.jpg?e=1683388971&amp;token=-S3u1w3JrmFKSFNKh6j5JQkPKMGLqf-aPDDdDxY6:fF7nybQcVRO6ulhO0eKK-vfDe7c=","1683275956107.jpg")</f>
        <v>1683275956107.jpg</v>
      </c>
    </row>
    <row r="592" s="1" customFormat="1" spans="1:31">
      <c r="A592" s="2">
        <v>591</v>
      </c>
      <c r="B592" s="3" t="s">
        <v>4725</v>
      </c>
      <c r="C592" s="3" t="s">
        <v>51</v>
      </c>
      <c r="D592" s="3" t="s">
        <v>2298</v>
      </c>
      <c r="E592" s="3" t="s">
        <v>260</v>
      </c>
      <c r="F592" s="3" t="s">
        <v>4726</v>
      </c>
      <c r="G592" s="3" t="s">
        <v>4727</v>
      </c>
      <c r="H592" s="3" t="s">
        <v>56</v>
      </c>
      <c r="I592" s="3" t="s">
        <v>57</v>
      </c>
      <c r="J592" s="3" t="s">
        <v>4728</v>
      </c>
      <c r="K592" s="3" t="s">
        <v>4513</v>
      </c>
      <c r="L592" s="3" t="s">
        <v>266</v>
      </c>
      <c r="M592" s="3" t="s">
        <v>234</v>
      </c>
      <c r="N592" s="3" t="s">
        <v>4729</v>
      </c>
      <c r="O592" s="3" t="s">
        <v>2298</v>
      </c>
      <c r="P592" s="3" t="s">
        <v>292</v>
      </c>
      <c r="Q592" s="3" t="s">
        <v>62</v>
      </c>
      <c r="R592" s="3" t="s">
        <v>57</v>
      </c>
      <c r="S592" s="3" t="s">
        <v>64</v>
      </c>
      <c r="T592" s="3" t="s">
        <v>97</v>
      </c>
      <c r="U592" s="3"/>
      <c r="V592" s="3" t="s">
        <v>240</v>
      </c>
      <c r="W592" s="3" t="s">
        <v>68</v>
      </c>
      <c r="X592" s="3" t="s">
        <v>69</v>
      </c>
      <c r="Y592" s="3" t="s">
        <v>4727</v>
      </c>
      <c r="Z592" s="3" t="s">
        <v>240</v>
      </c>
      <c r="AA592" s="2" t="s">
        <v>4730</v>
      </c>
      <c r="AB592" s="3" t="s">
        <v>272</v>
      </c>
      <c r="AC592" s="3" t="s">
        <v>4731</v>
      </c>
      <c r="AD592" s="3" t="s">
        <v>74</v>
      </c>
      <c r="AE592" s="7" t="str">
        <f>HYPERLINK("https://static.wenjuan.pub/6448a247d0af58d925dffb12/upload_file/542-Q30-16832686160...-441476.jpg?e=1683388971&amp;token=-S3u1w3JrmFKSFNKh6j5JQkPKMGLqf-aPDDdDxY6:1TUE8wO1UvcSjpFPzhnHPfT0xfM=","1683268616031.jpg")</f>
        <v>1683268616031.jpg</v>
      </c>
    </row>
    <row r="593" s="1" customFormat="1" spans="1:31">
      <c r="A593" s="2">
        <v>592</v>
      </c>
      <c r="B593" s="3" t="s">
        <v>4732</v>
      </c>
      <c r="C593" s="3" t="s">
        <v>142</v>
      </c>
      <c r="D593" s="3" t="s">
        <v>201</v>
      </c>
      <c r="E593" s="3" t="s">
        <v>260</v>
      </c>
      <c r="F593" s="3" t="s">
        <v>4733</v>
      </c>
      <c r="G593" s="3" t="s">
        <v>4734</v>
      </c>
      <c r="H593" s="3" t="s">
        <v>56</v>
      </c>
      <c r="I593" s="3" t="s">
        <v>263</v>
      </c>
      <c r="J593" s="3" t="s">
        <v>264</v>
      </c>
      <c r="K593" s="3" t="s">
        <v>4406</v>
      </c>
      <c r="L593" s="3" t="s">
        <v>4446</v>
      </c>
      <c r="M593" s="3" t="s">
        <v>4735</v>
      </c>
      <c r="N593" s="3" t="s">
        <v>4736</v>
      </c>
      <c r="O593" s="3" t="s">
        <v>2738</v>
      </c>
      <c r="P593" s="3" t="s">
        <v>446</v>
      </c>
      <c r="Q593" s="3" t="s">
        <v>62</v>
      </c>
      <c r="R593" s="3" t="s">
        <v>269</v>
      </c>
      <c r="S593" s="3" t="s">
        <v>64</v>
      </c>
      <c r="T593" s="3" t="s">
        <v>65</v>
      </c>
      <c r="U593" s="3" t="s">
        <v>4737</v>
      </c>
      <c r="V593" s="3" t="s">
        <v>4484</v>
      </c>
      <c r="W593" s="3" t="s">
        <v>68</v>
      </c>
      <c r="X593" s="3" t="s">
        <v>69</v>
      </c>
      <c r="Y593" s="3" t="s">
        <v>4738</v>
      </c>
      <c r="Z593" s="3" t="s">
        <v>240</v>
      </c>
      <c r="AA593" s="3" t="s">
        <v>4739</v>
      </c>
      <c r="AB593" s="3" t="s">
        <v>4740</v>
      </c>
      <c r="AC593" s="3" t="s">
        <v>4741</v>
      </c>
      <c r="AD593" s="3" t="s">
        <v>243</v>
      </c>
      <c r="AE593" s="7" t="str">
        <f>HYPERLINK("https://static.wenjuan.pub/6448a247d0af58d925dffb12/upload_file/22-Q30-16832483338...-857146.jpg?e=1683388971&amp;token=-S3u1w3JrmFKSFNKh6j5JQkPKMGLqf-aPDDdDxY6:IMfvS9niILJBbGIKw5XJ8HhINPg=","1683248333821.jpg")</f>
        <v>1683248333821.jpg</v>
      </c>
    </row>
    <row r="594" s="1" customFormat="1" spans="1:31">
      <c r="A594" s="2">
        <v>593</v>
      </c>
      <c r="B594" s="3" t="s">
        <v>4742</v>
      </c>
      <c r="C594" s="3" t="s">
        <v>51</v>
      </c>
      <c r="D594" s="3" t="s">
        <v>201</v>
      </c>
      <c r="E594" s="3" t="s">
        <v>260</v>
      </c>
      <c r="F594" s="3" t="s">
        <v>4743</v>
      </c>
      <c r="G594" s="3" t="s">
        <v>4744</v>
      </c>
      <c r="H594" s="3" t="s">
        <v>78</v>
      </c>
      <c r="I594" s="3" t="s">
        <v>57</v>
      </c>
      <c r="J594" s="3" t="s">
        <v>2026</v>
      </c>
      <c r="K594" s="3" t="s">
        <v>2049</v>
      </c>
      <c r="L594" s="3" t="s">
        <v>266</v>
      </c>
      <c r="M594" s="3" t="s">
        <v>81</v>
      </c>
      <c r="N594" s="3" t="s">
        <v>1280</v>
      </c>
      <c r="O594" s="3" t="s">
        <v>2738</v>
      </c>
      <c r="P594" s="3" t="s">
        <v>361</v>
      </c>
      <c r="Q594" s="3" t="s">
        <v>62</v>
      </c>
      <c r="R594" s="3" t="s">
        <v>63</v>
      </c>
      <c r="S594" s="3" t="s">
        <v>196</v>
      </c>
      <c r="T594" s="3" t="s">
        <v>97</v>
      </c>
      <c r="U594" s="3" t="s">
        <v>4745</v>
      </c>
      <c r="V594" s="3" t="s">
        <v>210</v>
      </c>
      <c r="W594" s="3" t="s">
        <v>68</v>
      </c>
      <c r="X594" s="3" t="s">
        <v>69</v>
      </c>
      <c r="Y594" s="3" t="s">
        <v>4746</v>
      </c>
      <c r="Z594" s="3" t="s">
        <v>240</v>
      </c>
      <c r="AA594" s="3" t="s">
        <v>4739</v>
      </c>
      <c r="AB594" s="3" t="s">
        <v>4740</v>
      </c>
      <c r="AC594" s="3" t="s">
        <v>4747</v>
      </c>
      <c r="AD594" s="3" t="s">
        <v>243</v>
      </c>
      <c r="AE594" s="7" t="str">
        <f>HYPERLINK("https://static.wenjuan.pub/6448a247d0af58d925dffb12/upload_file/109-Q30-image-702857.jpg?e=1683388971&amp;token=-S3u1w3JrmFKSFNKh6j5JQkPKMGLqf-aPDDdDxY6:dt_P9enZ_njXuNthG-xG1BD0wG0=","image.jpg")</f>
        <v>image.jpg</v>
      </c>
    </row>
    <row r="595" s="1" customFormat="1" spans="1:31">
      <c r="A595" s="2">
        <v>594</v>
      </c>
      <c r="B595" s="3" t="s">
        <v>4748</v>
      </c>
      <c r="C595" s="3" t="s">
        <v>51</v>
      </c>
      <c r="D595" s="3" t="s">
        <v>52</v>
      </c>
      <c r="E595" s="3" t="s">
        <v>4409</v>
      </c>
      <c r="F595" s="3" t="s">
        <v>4749</v>
      </c>
      <c r="G595" s="3" t="s">
        <v>4750</v>
      </c>
      <c r="H595" s="3" t="s">
        <v>56</v>
      </c>
      <c r="I595" s="3" t="s">
        <v>132</v>
      </c>
      <c r="J595" s="3" t="s">
        <v>3017</v>
      </c>
      <c r="K595" s="3" t="s">
        <v>4513</v>
      </c>
      <c r="L595" s="3" t="s">
        <v>266</v>
      </c>
      <c r="M595" s="3" t="s">
        <v>81</v>
      </c>
      <c r="N595" s="3" t="s">
        <v>4751</v>
      </c>
      <c r="O595" s="3" t="s">
        <v>2738</v>
      </c>
      <c r="P595" s="3" t="s">
        <v>83</v>
      </c>
      <c r="Q595" s="3" t="s">
        <v>62</v>
      </c>
      <c r="R595" s="3" t="s">
        <v>4752</v>
      </c>
      <c r="S595" s="3" t="s">
        <v>64</v>
      </c>
      <c r="T595" s="3" t="s">
        <v>65</v>
      </c>
      <c r="U595" s="3" t="s">
        <v>4753</v>
      </c>
      <c r="V595" s="3" t="s">
        <v>4484</v>
      </c>
      <c r="W595" s="3" t="s">
        <v>68</v>
      </c>
      <c r="X595" s="3" t="s">
        <v>69</v>
      </c>
      <c r="Y595" s="3" t="s">
        <v>4754</v>
      </c>
      <c r="Z595" s="3" t="s">
        <v>240</v>
      </c>
      <c r="AA595" s="3" t="s">
        <v>4739</v>
      </c>
      <c r="AB595" s="3" t="s">
        <v>4740</v>
      </c>
      <c r="AC595" s="3" t="s">
        <v>4755</v>
      </c>
      <c r="AD595" s="3" t="s">
        <v>243</v>
      </c>
      <c r="AE595" s="7" t="str">
        <f>HYPERLINK("https://static.wenjuan.pub/6448a247d0af58d925dffb12/upload_file/112-Q30-image-639554.jpg?e=1683388971&amp;token=-S3u1w3JrmFKSFNKh6j5JQkPKMGLqf-aPDDdDxY6:3JFXOHCJP02vbs_ToRrjEaKijZA=","image.jpg")</f>
        <v>image.jpg</v>
      </c>
    </row>
    <row r="596" s="1" customFormat="1" spans="1:31">
      <c r="A596" s="2">
        <v>595</v>
      </c>
      <c r="B596" s="3" t="s">
        <v>4756</v>
      </c>
      <c r="C596" s="3" t="s">
        <v>51</v>
      </c>
      <c r="D596" s="3" t="s">
        <v>201</v>
      </c>
      <c r="E596" s="3" t="s">
        <v>260</v>
      </c>
      <c r="F596" s="3" t="s">
        <v>4757</v>
      </c>
      <c r="G596" s="3" t="s">
        <v>4758</v>
      </c>
      <c r="H596" s="3" t="s">
        <v>78</v>
      </c>
      <c r="I596" s="3" t="s">
        <v>57</v>
      </c>
      <c r="J596" s="3" t="s">
        <v>693</v>
      </c>
      <c r="K596" s="3" t="s">
        <v>220</v>
      </c>
      <c r="L596" s="3" t="s">
        <v>4416</v>
      </c>
      <c r="M596" s="3" t="s">
        <v>4759</v>
      </c>
      <c r="N596" s="3" t="s">
        <v>4759</v>
      </c>
      <c r="O596" s="3"/>
      <c r="P596" s="3" t="s">
        <v>1075</v>
      </c>
      <c r="Q596" s="3" t="s">
        <v>62</v>
      </c>
      <c r="R596" s="3" t="s">
        <v>63</v>
      </c>
      <c r="S596" s="3" t="s">
        <v>64</v>
      </c>
      <c r="T596" s="3" t="s">
        <v>97</v>
      </c>
      <c r="U596" s="3"/>
      <c r="V596" s="3" t="s">
        <v>67</v>
      </c>
      <c r="W596" s="3" t="s">
        <v>68</v>
      </c>
      <c r="X596" s="3" t="s">
        <v>69</v>
      </c>
      <c r="Y596" s="3" t="s">
        <v>4760</v>
      </c>
      <c r="Z596" s="3" t="s">
        <v>210</v>
      </c>
      <c r="AA596" s="3" t="s">
        <v>4739</v>
      </c>
      <c r="AB596" s="3" t="s">
        <v>4740</v>
      </c>
      <c r="AC596" s="3" t="s">
        <v>4761</v>
      </c>
      <c r="AD596" s="3" t="s">
        <v>243</v>
      </c>
      <c r="AE596" s="7" t="str">
        <f>HYPERLINK("https://static.wenjuan.pub/6448a247d0af58d925dffb12/upload_file/139-Q30-AAE7F9EE-67...-288461.jpeg?e=1683388971&amp;token=-S3u1w3JrmFKSFNKh6j5JQkPKMGLqf-aPDDdDxY6:sm2tfjNAXhPWe4lsNl5pNHgTsXc=","AAE7F9EE-678D-4F2C-83A4-79D1C8995756.jpeg")</f>
        <v>AAE7F9EE-678D-4F2C-83A4-79D1C8995756.jpeg</v>
      </c>
    </row>
    <row r="597" s="1" customFormat="1" spans="1:31">
      <c r="A597" s="2">
        <v>596</v>
      </c>
      <c r="B597" s="3" t="s">
        <v>4762</v>
      </c>
      <c r="C597" s="3" t="s">
        <v>51</v>
      </c>
      <c r="D597" s="3" t="s">
        <v>2738</v>
      </c>
      <c r="E597" s="3" t="s">
        <v>260</v>
      </c>
      <c r="F597" s="3" t="s">
        <v>4763</v>
      </c>
      <c r="G597" s="3" t="s">
        <v>4764</v>
      </c>
      <c r="H597" s="3" t="s">
        <v>78</v>
      </c>
      <c r="I597" s="3" t="s">
        <v>57</v>
      </c>
      <c r="J597" s="3" t="s">
        <v>4765</v>
      </c>
      <c r="K597" s="3" t="s">
        <v>220</v>
      </c>
      <c r="L597" s="3" t="s">
        <v>4446</v>
      </c>
      <c r="M597" s="3" t="s">
        <v>81</v>
      </c>
      <c r="N597" s="3" t="s">
        <v>4766</v>
      </c>
      <c r="O597" s="3" t="s">
        <v>2738</v>
      </c>
      <c r="P597" s="3" t="s">
        <v>1075</v>
      </c>
      <c r="Q597" s="3" t="s">
        <v>62</v>
      </c>
      <c r="R597" s="3" t="s">
        <v>1366</v>
      </c>
      <c r="S597" s="3" t="s">
        <v>64</v>
      </c>
      <c r="T597" s="3" t="s">
        <v>97</v>
      </c>
      <c r="U597" s="3"/>
      <c r="V597" s="3" t="s">
        <v>67</v>
      </c>
      <c r="W597" s="3" t="s">
        <v>68</v>
      </c>
      <c r="X597" s="3" t="s">
        <v>69</v>
      </c>
      <c r="Y597" s="3" t="s">
        <v>4767</v>
      </c>
      <c r="Z597" s="3" t="s">
        <v>240</v>
      </c>
      <c r="AA597" s="3" t="s">
        <v>4739</v>
      </c>
      <c r="AB597" s="3" t="s">
        <v>4740</v>
      </c>
      <c r="AC597" s="3" t="s">
        <v>4768</v>
      </c>
      <c r="AD597" s="3" t="s">
        <v>243</v>
      </c>
      <c r="AE597" s="7" t="str">
        <f>HYPERLINK("https://static.wenjuan.pub/6448a247d0af58d925dffb12/upload_file/144-Q30-IMG20230505...-297003.jpg?e=1683388971&amp;token=-S3u1w3JrmFKSFNKh6j5JQkPKMGLqf-aPDDdDxY6:XlFMhaZTJEWgaP8RCBsJAD9UdpA=","IMG20230505101030.jpg")</f>
        <v>IMG20230505101030.jpg</v>
      </c>
    </row>
    <row r="598" s="1" customFormat="1" spans="1:31">
      <c r="A598" s="2">
        <v>597</v>
      </c>
      <c r="B598" s="3" t="s">
        <v>4769</v>
      </c>
      <c r="C598" s="3" t="s">
        <v>51</v>
      </c>
      <c r="D598" s="3" t="s">
        <v>2738</v>
      </c>
      <c r="E598" s="3" t="s">
        <v>260</v>
      </c>
      <c r="F598" s="3" t="s">
        <v>4770</v>
      </c>
      <c r="G598" s="3" t="s">
        <v>4771</v>
      </c>
      <c r="H598" s="3" t="s">
        <v>56</v>
      </c>
      <c r="I598" s="3" t="s">
        <v>57</v>
      </c>
      <c r="J598" s="3" t="s">
        <v>693</v>
      </c>
      <c r="K598" s="3" t="s">
        <v>1128</v>
      </c>
      <c r="L598" s="3" t="s">
        <v>4416</v>
      </c>
      <c r="M598" s="3" t="s">
        <v>122</v>
      </c>
      <c r="N598" s="3" t="s">
        <v>4772</v>
      </c>
      <c r="O598" s="3" t="s">
        <v>2738</v>
      </c>
      <c r="P598" s="3" t="s">
        <v>1075</v>
      </c>
      <c r="Q598" s="3" t="s">
        <v>62</v>
      </c>
      <c r="R598" s="3" t="s">
        <v>63</v>
      </c>
      <c r="S598" s="3" t="s">
        <v>64</v>
      </c>
      <c r="T598" s="3" t="s">
        <v>97</v>
      </c>
      <c r="U598" s="3"/>
      <c r="V598" s="3" t="s">
        <v>67</v>
      </c>
      <c r="W598" s="3" t="s">
        <v>68</v>
      </c>
      <c r="X598" s="3" t="s">
        <v>69</v>
      </c>
      <c r="Y598" s="3" t="s">
        <v>4773</v>
      </c>
      <c r="Z598" s="3" t="s">
        <v>240</v>
      </c>
      <c r="AA598" s="3" t="s">
        <v>4739</v>
      </c>
      <c r="AB598" s="3" t="s">
        <v>4740</v>
      </c>
      <c r="AC598" s="3" t="s">
        <v>4774</v>
      </c>
      <c r="AD598" s="3" t="s">
        <v>243</v>
      </c>
      <c r="AE598" s="7" t="str">
        <f>HYPERLINK("https://static.wenjuan.pub/6448a247d0af58d925dffb12/upload_file/146-Q30-16832528102...-466096.jpg?e=1683388971&amp;token=-S3u1w3JrmFKSFNKh6j5JQkPKMGLqf-aPDDdDxY6:vkDashfgz46vzkfUWkGiO6v8cHY=","1683252810299.jpg")</f>
        <v>1683252810299.jpg</v>
      </c>
    </row>
    <row r="599" s="1" customFormat="1" spans="1:31">
      <c r="A599" s="2">
        <v>598</v>
      </c>
      <c r="B599" s="3" t="s">
        <v>4775</v>
      </c>
      <c r="C599" s="3" t="s">
        <v>51</v>
      </c>
      <c r="D599" s="3" t="s">
        <v>2738</v>
      </c>
      <c r="E599" s="3" t="s">
        <v>260</v>
      </c>
      <c r="F599" s="3" t="s">
        <v>4776</v>
      </c>
      <c r="G599" s="3" t="s">
        <v>4777</v>
      </c>
      <c r="H599" s="3" t="s">
        <v>78</v>
      </c>
      <c r="I599" s="3" t="s">
        <v>263</v>
      </c>
      <c r="J599" s="3" t="s">
        <v>4445</v>
      </c>
      <c r="K599" s="3" t="s">
        <v>4406</v>
      </c>
      <c r="L599" s="3" t="s">
        <v>4474</v>
      </c>
      <c r="M599" s="3" t="s">
        <v>122</v>
      </c>
      <c r="N599" s="3" t="s">
        <v>4778</v>
      </c>
      <c r="O599" s="3" t="s">
        <v>2738</v>
      </c>
      <c r="P599" s="3" t="s">
        <v>872</v>
      </c>
      <c r="Q599" s="3" t="s">
        <v>62</v>
      </c>
      <c r="R599" s="3" t="s">
        <v>4541</v>
      </c>
      <c r="S599" s="3" t="s">
        <v>196</v>
      </c>
      <c r="T599" s="3" t="s">
        <v>65</v>
      </c>
      <c r="U599" s="3" t="s">
        <v>4779</v>
      </c>
      <c r="V599" s="3" t="s">
        <v>67</v>
      </c>
      <c r="W599" s="3" t="s">
        <v>68</v>
      </c>
      <c r="X599" s="3" t="s">
        <v>69</v>
      </c>
      <c r="Y599" s="3" t="s">
        <v>4780</v>
      </c>
      <c r="Z599" s="3" t="s">
        <v>240</v>
      </c>
      <c r="AA599" s="3" t="s">
        <v>4739</v>
      </c>
      <c r="AB599" s="3" t="s">
        <v>4740</v>
      </c>
      <c r="AC599" s="3" t="s">
        <v>4781</v>
      </c>
      <c r="AD599" s="3" t="s">
        <v>243</v>
      </c>
      <c r="AE599" s="7" t="str">
        <f>HYPERLINK("https://static.wenjuan.pub/6448a247d0af58d925dffb12/upload_file/210-Q30-image-775964.jpg?e=1683388971&amp;token=-S3u1w3JrmFKSFNKh6j5JQkPKMGLqf-aPDDdDxY6:jV0tlTnFdgZT9M9hNx-aFmsNKV8=","image.jpg")</f>
        <v>image.jpg</v>
      </c>
    </row>
    <row r="600" s="1" customFormat="1" spans="1:31">
      <c r="A600" s="2">
        <v>599</v>
      </c>
      <c r="B600" s="3" t="s">
        <v>4782</v>
      </c>
      <c r="C600" s="3" t="s">
        <v>142</v>
      </c>
      <c r="D600" s="3" t="s">
        <v>2738</v>
      </c>
      <c r="E600" s="3" t="s">
        <v>260</v>
      </c>
      <c r="F600" s="3" t="s">
        <v>4783</v>
      </c>
      <c r="G600" s="3" t="s">
        <v>4784</v>
      </c>
      <c r="H600" s="3" t="s">
        <v>321</v>
      </c>
      <c r="I600" s="3" t="s">
        <v>57</v>
      </c>
      <c r="J600" s="3" t="s">
        <v>231</v>
      </c>
      <c r="K600" s="3" t="s">
        <v>265</v>
      </c>
      <c r="L600" s="3" t="s">
        <v>4785</v>
      </c>
      <c r="M600" s="3" t="s">
        <v>81</v>
      </c>
      <c r="N600" s="3" t="s">
        <v>4786</v>
      </c>
      <c r="O600" s="3" t="s">
        <v>2738</v>
      </c>
      <c r="P600" s="3" t="s">
        <v>883</v>
      </c>
      <c r="Q600" s="3" t="s">
        <v>62</v>
      </c>
      <c r="R600" s="3" t="s">
        <v>558</v>
      </c>
      <c r="S600" s="3" t="s">
        <v>64</v>
      </c>
      <c r="T600" s="3" t="s">
        <v>4787</v>
      </c>
      <c r="U600" s="3"/>
      <c r="V600" s="3" t="s">
        <v>67</v>
      </c>
      <c r="W600" s="3" t="s">
        <v>99</v>
      </c>
      <c r="X600" s="3" t="s">
        <v>69</v>
      </c>
      <c r="Y600" s="3" t="s">
        <v>4788</v>
      </c>
      <c r="Z600" s="3" t="s">
        <v>240</v>
      </c>
      <c r="AA600" s="3" t="s">
        <v>4739</v>
      </c>
      <c r="AB600" s="3" t="s">
        <v>4740</v>
      </c>
      <c r="AC600" s="3" t="s">
        <v>4789</v>
      </c>
      <c r="AD600" s="3" t="s">
        <v>243</v>
      </c>
      <c r="AE600" s="7" t="str">
        <f>HYPERLINK("https://static.wenjuan.pub/6448a247d0af58d925dffb12/upload_file/220-Q30-16832554194...-503284.jpg?e=1683388971&amp;token=-S3u1w3JrmFKSFNKh6j5JQkPKMGLqf-aPDDdDxY6:W91Co67JAzVMBReYDhbLVr6Z0aE=","1683255419481.jpg")</f>
        <v>1683255419481.jpg</v>
      </c>
    </row>
    <row r="601" s="1" customFormat="1" spans="1:31">
      <c r="A601" s="2">
        <v>600</v>
      </c>
      <c r="B601" s="3" t="s">
        <v>4790</v>
      </c>
      <c r="C601" s="3" t="s">
        <v>51</v>
      </c>
      <c r="D601" s="3" t="s">
        <v>201</v>
      </c>
      <c r="E601" s="3" t="s">
        <v>260</v>
      </c>
      <c r="F601" s="3" t="s">
        <v>4791</v>
      </c>
      <c r="G601" s="3" t="s">
        <v>4792</v>
      </c>
      <c r="H601" s="3" t="s">
        <v>56</v>
      </c>
      <c r="I601" s="3" t="s">
        <v>57</v>
      </c>
      <c r="J601" s="3" t="s">
        <v>4613</v>
      </c>
      <c r="K601" s="3" t="s">
        <v>4530</v>
      </c>
      <c r="L601" s="3" t="s">
        <v>4446</v>
      </c>
      <c r="M601" s="3" t="s">
        <v>81</v>
      </c>
      <c r="N601" s="3" t="s">
        <v>4793</v>
      </c>
      <c r="O601" s="3"/>
      <c r="P601" s="3" t="s">
        <v>446</v>
      </c>
      <c r="Q601" s="3" t="s">
        <v>62</v>
      </c>
      <c r="R601" s="3" t="s">
        <v>63</v>
      </c>
      <c r="S601" s="3" t="s">
        <v>64</v>
      </c>
      <c r="T601" s="3" t="s">
        <v>97</v>
      </c>
      <c r="U601" s="3" t="s">
        <v>4794</v>
      </c>
      <c r="V601" s="3" t="s">
        <v>67</v>
      </c>
      <c r="W601" s="3" t="s">
        <v>68</v>
      </c>
      <c r="X601" s="3" t="s">
        <v>69</v>
      </c>
      <c r="Y601" s="3" t="s">
        <v>4795</v>
      </c>
      <c r="Z601" s="3" t="s">
        <v>240</v>
      </c>
      <c r="AA601" s="3" t="s">
        <v>4739</v>
      </c>
      <c r="AB601" s="3" t="s">
        <v>4740</v>
      </c>
      <c r="AC601" s="3" t="s">
        <v>4796</v>
      </c>
      <c r="AD601" s="3" t="s">
        <v>243</v>
      </c>
      <c r="AE601" s="7" t="str">
        <f>HYPERLINK("https://static.wenjuan.pub/6448a247d0af58d925dffb12/upload_file/213-Q30-image-719583.jpg?e=1683388971&amp;token=-S3u1w3JrmFKSFNKh6j5JQkPKMGLqf-aPDDdDxY6:bOma84gIQ5jgHTLtWLM53nMkahs=","image.jpg")</f>
        <v>image.jpg</v>
      </c>
    </row>
    <row r="602" s="1" customFormat="1" spans="1:31">
      <c r="A602" s="2">
        <v>601</v>
      </c>
      <c r="B602" s="3" t="s">
        <v>4797</v>
      </c>
      <c r="C602" s="3" t="s">
        <v>142</v>
      </c>
      <c r="D602" s="3" t="s">
        <v>201</v>
      </c>
      <c r="E602" s="3" t="s">
        <v>260</v>
      </c>
      <c r="F602" s="3" t="s">
        <v>4798</v>
      </c>
      <c r="G602" s="3" t="s">
        <v>4799</v>
      </c>
      <c r="H602" s="3" t="s">
        <v>78</v>
      </c>
      <c r="I602" s="3" t="s">
        <v>132</v>
      </c>
      <c r="J602" s="3" t="s">
        <v>4800</v>
      </c>
      <c r="K602" s="3" t="s">
        <v>265</v>
      </c>
      <c r="L602" s="3" t="s">
        <v>4474</v>
      </c>
      <c r="M602" s="3" t="s">
        <v>81</v>
      </c>
      <c r="N602" s="3" t="s">
        <v>4801</v>
      </c>
      <c r="O602" s="3" t="s">
        <v>2738</v>
      </c>
      <c r="P602" s="3" t="s">
        <v>83</v>
      </c>
      <c r="Q602" s="3" t="s">
        <v>62</v>
      </c>
      <c r="R602" s="3" t="s">
        <v>2052</v>
      </c>
      <c r="S602" s="3" t="s">
        <v>64</v>
      </c>
      <c r="T602" s="3" t="s">
        <v>65</v>
      </c>
      <c r="U602" s="3" t="s">
        <v>4802</v>
      </c>
      <c r="V602" s="3" t="s">
        <v>4484</v>
      </c>
      <c r="W602" s="3" t="s">
        <v>68</v>
      </c>
      <c r="X602" s="3" t="s">
        <v>69</v>
      </c>
      <c r="Y602" s="3" t="s">
        <v>4803</v>
      </c>
      <c r="Z602" s="3" t="s">
        <v>240</v>
      </c>
      <c r="AA602" s="3" t="s">
        <v>4739</v>
      </c>
      <c r="AB602" s="3" t="s">
        <v>4740</v>
      </c>
      <c r="AC602" s="3" t="s">
        <v>4804</v>
      </c>
      <c r="AD602" s="3" t="s">
        <v>243</v>
      </c>
      <c r="AE602" s="7" t="str">
        <f>HYPERLINK("https://static.wenjuan.pub/6448a247d0af58d925dffb12/upload_file/246-Q30-16832557809...-469822.jpg?e=1683388971&amp;token=-S3u1w3JrmFKSFNKh6j5JQkPKMGLqf-aPDDdDxY6:lH6yXyZhqsnS5bSvh4GxsVCpNF4=","1683255780916.jpg")</f>
        <v>1683255780916.jpg</v>
      </c>
    </row>
    <row r="603" s="1" customFormat="1" spans="1:31">
      <c r="A603" s="2">
        <v>602</v>
      </c>
      <c r="B603" s="3" t="s">
        <v>4805</v>
      </c>
      <c r="C603" s="3" t="s">
        <v>51</v>
      </c>
      <c r="D603" s="3" t="s">
        <v>2738</v>
      </c>
      <c r="E603" s="3" t="s">
        <v>260</v>
      </c>
      <c r="F603" s="3" t="s">
        <v>4806</v>
      </c>
      <c r="G603" s="3" t="s">
        <v>4807</v>
      </c>
      <c r="H603" s="3" t="s">
        <v>78</v>
      </c>
      <c r="I603" s="3" t="s">
        <v>57</v>
      </c>
      <c r="J603" s="3" t="s">
        <v>3776</v>
      </c>
      <c r="K603" s="3" t="s">
        <v>4490</v>
      </c>
      <c r="L603" s="3" t="s">
        <v>4446</v>
      </c>
      <c r="M603" s="3" t="s">
        <v>827</v>
      </c>
      <c r="N603" s="3" t="s">
        <v>4808</v>
      </c>
      <c r="O603" s="3" t="s">
        <v>2738</v>
      </c>
      <c r="P603" s="3" t="s">
        <v>4809</v>
      </c>
      <c r="Q603" s="3" t="s">
        <v>62</v>
      </c>
      <c r="R603" s="3" t="s">
        <v>63</v>
      </c>
      <c r="S603" s="3" t="s">
        <v>64</v>
      </c>
      <c r="T603" s="3" t="s">
        <v>4810</v>
      </c>
      <c r="U603" s="3"/>
      <c r="V603" s="3" t="s">
        <v>67</v>
      </c>
      <c r="W603" s="3" t="s">
        <v>339</v>
      </c>
      <c r="X603" s="3" t="s">
        <v>69</v>
      </c>
      <c r="Y603" s="3" t="s">
        <v>4811</v>
      </c>
      <c r="Z603" s="3" t="s">
        <v>240</v>
      </c>
      <c r="AA603" s="3" t="s">
        <v>4739</v>
      </c>
      <c r="AB603" s="3" t="s">
        <v>4740</v>
      </c>
      <c r="AC603" s="3" t="s">
        <v>4812</v>
      </c>
      <c r="AD603" s="3" t="s">
        <v>243</v>
      </c>
      <c r="AE603" s="7" t="str">
        <f>HYPERLINK("https://static.wenjuan.pub/6448a247d0af58d925dffb12/upload_file/321-Q30-IMG_2023050...-125609.jpg?e=1683388971&amp;token=-S3u1w3JrmFKSFNKh6j5JQkPKMGLqf-aPDDdDxY6:PrAfeStV10Z36x_gHuhRl-95i_E=","IMG_20230505_112631.jpg")</f>
        <v>IMG_20230505_112631.jpg</v>
      </c>
    </row>
    <row r="604" s="1" customFormat="1" spans="1:31">
      <c r="A604" s="2">
        <v>603</v>
      </c>
      <c r="B604" s="3" t="s">
        <v>4813</v>
      </c>
      <c r="C604" s="3" t="s">
        <v>51</v>
      </c>
      <c r="D604" s="3" t="s">
        <v>2738</v>
      </c>
      <c r="E604" s="3" t="s">
        <v>260</v>
      </c>
      <c r="F604" s="3" t="s">
        <v>4814</v>
      </c>
      <c r="G604" s="3" t="s">
        <v>4815</v>
      </c>
      <c r="H604" s="3" t="s">
        <v>56</v>
      </c>
      <c r="I604" s="3" t="s">
        <v>57</v>
      </c>
      <c r="J604" s="3" t="s">
        <v>3017</v>
      </c>
      <c r="K604" s="3" t="s">
        <v>4513</v>
      </c>
      <c r="L604" s="3" t="s">
        <v>4474</v>
      </c>
      <c r="M604" s="3" t="s">
        <v>81</v>
      </c>
      <c r="N604" s="3" t="s">
        <v>4816</v>
      </c>
      <c r="O604" s="3" t="s">
        <v>2738</v>
      </c>
      <c r="P604" s="3" t="s">
        <v>83</v>
      </c>
      <c r="Q604" s="3" t="s">
        <v>62</v>
      </c>
      <c r="R604" s="3" t="s">
        <v>558</v>
      </c>
      <c r="S604" s="3" t="s">
        <v>64</v>
      </c>
      <c r="T604" s="3" t="s">
        <v>97</v>
      </c>
      <c r="U604" s="3"/>
      <c r="V604" s="3" t="s">
        <v>4450</v>
      </c>
      <c r="W604" s="3" t="s">
        <v>339</v>
      </c>
      <c r="X604" s="3" t="s">
        <v>69</v>
      </c>
      <c r="Y604" s="3" t="s">
        <v>4817</v>
      </c>
      <c r="Z604" s="3" t="s">
        <v>240</v>
      </c>
      <c r="AA604" s="3" t="s">
        <v>4739</v>
      </c>
      <c r="AB604" s="3" t="s">
        <v>4740</v>
      </c>
      <c r="AC604" s="3" t="s">
        <v>4818</v>
      </c>
      <c r="AD604" s="3" t="s">
        <v>243</v>
      </c>
      <c r="AE604" s="7" t="str">
        <f>HYPERLINK("https://static.wenjuan.pub/6448a247d0af58d925dffb12/upload_file/303-Q30-image-889270.jpg?e=1683388971&amp;token=-S3u1w3JrmFKSFNKh6j5JQkPKMGLqf-aPDDdDxY6:80ZP2rPf8IFnMxVwNOV-TAto4U4=","image.jpg")</f>
        <v>image.jpg</v>
      </c>
    </row>
    <row r="605" s="1" customFormat="1" spans="1:31">
      <c r="A605" s="2">
        <v>604</v>
      </c>
      <c r="B605" s="3" t="s">
        <v>4819</v>
      </c>
      <c r="C605" s="3" t="s">
        <v>51</v>
      </c>
      <c r="D605" s="3" t="s">
        <v>2738</v>
      </c>
      <c r="E605" s="3" t="s">
        <v>260</v>
      </c>
      <c r="F605" s="3" t="s">
        <v>4820</v>
      </c>
      <c r="G605" s="3" t="s">
        <v>4821</v>
      </c>
      <c r="H605" s="3" t="s">
        <v>56</v>
      </c>
      <c r="I605" s="3" t="s">
        <v>57</v>
      </c>
      <c r="J605" s="3" t="s">
        <v>4822</v>
      </c>
      <c r="K605" s="3" t="s">
        <v>4513</v>
      </c>
      <c r="L605" s="3" t="s">
        <v>4474</v>
      </c>
      <c r="M605" s="3" t="s">
        <v>81</v>
      </c>
      <c r="N605" s="3" t="s">
        <v>4823</v>
      </c>
      <c r="O605" s="3" t="s">
        <v>2738</v>
      </c>
      <c r="P605" s="3" t="s">
        <v>83</v>
      </c>
      <c r="Q605" s="3" t="s">
        <v>62</v>
      </c>
      <c r="R605" s="3" t="s">
        <v>1172</v>
      </c>
      <c r="S605" s="3" t="s">
        <v>64</v>
      </c>
      <c r="T605" s="3" t="s">
        <v>4824</v>
      </c>
      <c r="U605" s="3"/>
      <c r="V605" s="3" t="s">
        <v>4484</v>
      </c>
      <c r="W605" s="3" t="s">
        <v>68</v>
      </c>
      <c r="X605" s="3" t="s">
        <v>4825</v>
      </c>
      <c r="Y605" s="3" t="s">
        <v>4826</v>
      </c>
      <c r="Z605" s="3" t="s">
        <v>240</v>
      </c>
      <c r="AA605" s="3" t="s">
        <v>4739</v>
      </c>
      <c r="AB605" s="3" t="s">
        <v>4740</v>
      </c>
      <c r="AC605" s="3" t="s">
        <v>4827</v>
      </c>
      <c r="AD605" s="3" t="s">
        <v>243</v>
      </c>
      <c r="AE605" s="7" t="str">
        <f>HYPERLINK("https://static.wenjuan.pub/6448a247d0af58d925dffb12/upload_file/306-Q30-16832576264...-918340.jpg?e=1683388971&amp;token=-S3u1w3JrmFKSFNKh6j5JQkPKMGLqf-aPDDdDxY6:7zQbMqg3Cjm9tqwzYSdg1dmbCDk=","1683257626447.jpg")</f>
        <v>1683257626447.jpg</v>
      </c>
    </row>
    <row r="606" s="1" customFormat="1" spans="1:31">
      <c r="A606" s="2">
        <v>605</v>
      </c>
      <c r="B606" s="3" t="s">
        <v>4828</v>
      </c>
      <c r="C606" s="3" t="s">
        <v>51</v>
      </c>
      <c r="D606" s="3" t="s">
        <v>201</v>
      </c>
      <c r="E606" s="3" t="s">
        <v>4829</v>
      </c>
      <c r="F606" s="3" t="s">
        <v>4830</v>
      </c>
      <c r="G606" s="3" t="s">
        <v>4831</v>
      </c>
      <c r="H606" s="3" t="s">
        <v>56</v>
      </c>
      <c r="I606" s="3" t="s">
        <v>57</v>
      </c>
      <c r="J606" s="3" t="s">
        <v>693</v>
      </c>
      <c r="K606" s="3" t="s">
        <v>4832</v>
      </c>
      <c r="L606" s="3" t="s">
        <v>4416</v>
      </c>
      <c r="M606" s="3" t="s">
        <v>81</v>
      </c>
      <c r="N606" s="3" t="s">
        <v>4833</v>
      </c>
      <c r="O606" s="3"/>
      <c r="P606" s="3" t="s">
        <v>4834</v>
      </c>
      <c r="Q606" s="3" t="s">
        <v>62</v>
      </c>
      <c r="R606" s="3" t="s">
        <v>4835</v>
      </c>
      <c r="S606" s="3" t="s">
        <v>64</v>
      </c>
      <c r="T606" s="3" t="s">
        <v>4836</v>
      </c>
      <c r="U606" s="3"/>
      <c r="V606" s="3" t="s">
        <v>67</v>
      </c>
      <c r="W606" s="3" t="s">
        <v>68</v>
      </c>
      <c r="X606" s="3" t="s">
        <v>69</v>
      </c>
      <c r="Y606" s="3" t="s">
        <v>4837</v>
      </c>
      <c r="Z606" s="3" t="s">
        <v>210</v>
      </c>
      <c r="AA606" s="3" t="s">
        <v>4739</v>
      </c>
      <c r="AB606" s="3" t="s">
        <v>4740</v>
      </c>
      <c r="AC606" s="3" t="s">
        <v>4838</v>
      </c>
      <c r="AD606" s="3" t="s">
        <v>243</v>
      </c>
      <c r="AE606" s="7" t="str">
        <f>HYPERLINK("https://static.wenjuan.pub/6448a247d0af58d925dffb12/upload_file/307-Q30-16832576589...-340493.jpg?e=1683388971&amp;token=-S3u1w3JrmFKSFNKh6j5JQkPKMGLqf-aPDDdDxY6:nWuMcNrAAX9OAxGEFV-IB8lM9d0=","1683257658910.jpg")</f>
        <v>1683257658910.jpg</v>
      </c>
    </row>
    <row r="607" s="1" customFormat="1" spans="1:31">
      <c r="A607" s="2">
        <v>606</v>
      </c>
      <c r="B607" s="3" t="s">
        <v>4839</v>
      </c>
      <c r="C607" s="3" t="s">
        <v>51</v>
      </c>
      <c r="D607" s="3" t="s">
        <v>201</v>
      </c>
      <c r="E607" s="3" t="s">
        <v>260</v>
      </c>
      <c r="F607" s="3" t="s">
        <v>4840</v>
      </c>
      <c r="G607" s="3" t="s">
        <v>4841</v>
      </c>
      <c r="H607" s="3" t="s">
        <v>78</v>
      </c>
      <c r="I607" s="3" t="s">
        <v>57</v>
      </c>
      <c r="J607" s="3" t="s">
        <v>278</v>
      </c>
      <c r="K607" s="3" t="s">
        <v>4842</v>
      </c>
      <c r="L607" s="3" t="s">
        <v>4446</v>
      </c>
      <c r="M607" s="3" t="s">
        <v>81</v>
      </c>
      <c r="N607" s="3" t="s">
        <v>4843</v>
      </c>
      <c r="O607" s="3" t="s">
        <v>2738</v>
      </c>
      <c r="P607" s="3" t="s">
        <v>4809</v>
      </c>
      <c r="Q607" s="3" t="s">
        <v>62</v>
      </c>
      <c r="R607" s="3" t="s">
        <v>63</v>
      </c>
      <c r="S607" s="3" t="s">
        <v>64</v>
      </c>
      <c r="T607" s="3" t="s">
        <v>4844</v>
      </c>
      <c r="U607" s="3"/>
      <c r="V607" s="3" t="s">
        <v>4484</v>
      </c>
      <c r="W607" s="3" t="s">
        <v>68</v>
      </c>
      <c r="X607" s="3" t="s">
        <v>69</v>
      </c>
      <c r="Y607" s="3" t="s">
        <v>4845</v>
      </c>
      <c r="Z607" s="3" t="s">
        <v>240</v>
      </c>
      <c r="AA607" s="3" t="s">
        <v>4739</v>
      </c>
      <c r="AB607" s="3" t="s">
        <v>4740</v>
      </c>
      <c r="AC607" s="3" t="s">
        <v>4846</v>
      </c>
      <c r="AD607" s="3" t="s">
        <v>243</v>
      </c>
      <c r="AE607" s="7" t="str">
        <f>HYPERLINK("https://static.wenjuan.pub/6448a247d0af58d925dffb12/upload_file/317-Q30-16832579765...-362700.jpg?e=1683388971&amp;token=-S3u1w3JrmFKSFNKh6j5JQkPKMGLqf-aPDDdDxY6:dsCld4cO3hF4njQcn6VXlkw5u4I=","1683257976554.jpg")</f>
        <v>1683257976554.jpg</v>
      </c>
    </row>
    <row r="608" s="1" customFormat="1" spans="1:31">
      <c r="A608" s="2">
        <v>607</v>
      </c>
      <c r="B608" s="3" t="s">
        <v>4847</v>
      </c>
      <c r="C608" s="3" t="s">
        <v>142</v>
      </c>
      <c r="D608" s="3" t="s">
        <v>2738</v>
      </c>
      <c r="E608" s="3" t="s">
        <v>260</v>
      </c>
      <c r="F608" s="3" t="s">
        <v>4848</v>
      </c>
      <c r="G608" s="3" t="s">
        <v>4849</v>
      </c>
      <c r="H608" s="3" t="s">
        <v>146</v>
      </c>
      <c r="I608" s="3" t="s">
        <v>57</v>
      </c>
      <c r="J608" s="3" t="s">
        <v>4850</v>
      </c>
      <c r="K608" s="3" t="s">
        <v>4851</v>
      </c>
      <c r="L608" s="3" t="s">
        <v>4852</v>
      </c>
      <c r="M608" s="3" t="s">
        <v>4853</v>
      </c>
      <c r="N608" s="3" t="s">
        <v>4853</v>
      </c>
      <c r="O608" s="3" t="s">
        <v>2738</v>
      </c>
      <c r="P608" s="3" t="s">
        <v>4854</v>
      </c>
      <c r="Q608" s="3" t="s">
        <v>62</v>
      </c>
      <c r="R608" s="3" t="s">
        <v>465</v>
      </c>
      <c r="S608" s="3" t="s">
        <v>64</v>
      </c>
      <c r="T608" s="3" t="s">
        <v>65</v>
      </c>
      <c r="U608" s="3" t="s">
        <v>4855</v>
      </c>
      <c r="V608" s="3" t="s">
        <v>67</v>
      </c>
      <c r="W608" s="3" t="s">
        <v>339</v>
      </c>
      <c r="X608" s="3" t="s">
        <v>4856</v>
      </c>
      <c r="Y608" s="3" t="s">
        <v>4857</v>
      </c>
      <c r="Z608" s="3" t="s">
        <v>240</v>
      </c>
      <c r="AA608" s="3" t="s">
        <v>4739</v>
      </c>
      <c r="AB608" s="3" t="s">
        <v>4740</v>
      </c>
      <c r="AC608" s="3" t="s">
        <v>4858</v>
      </c>
      <c r="AD608" s="3" t="s">
        <v>243</v>
      </c>
      <c r="AE608" s="7" t="str">
        <f>HYPERLINK("https://static.wenjuan.pub/6448a247d0af58d925dffb12/upload_file/377-Q30-16832596781...-674811.jpg?e=1683388971&amp;token=-S3u1w3JrmFKSFNKh6j5JQkPKMGLqf-aPDDdDxY6:xqj9JptCATJ-ZznpQWpP62PGLOQ=","1683259678174.jpg")</f>
        <v>1683259678174.jpg</v>
      </c>
    </row>
    <row r="609" s="1" customFormat="1" spans="1:31">
      <c r="A609" s="2">
        <v>608</v>
      </c>
      <c r="B609" s="3" t="s">
        <v>4859</v>
      </c>
      <c r="C609" s="3" t="s">
        <v>51</v>
      </c>
      <c r="D609" s="3" t="s">
        <v>2738</v>
      </c>
      <c r="E609" s="3" t="s">
        <v>260</v>
      </c>
      <c r="F609" s="3" t="s">
        <v>4860</v>
      </c>
      <c r="G609" s="3" t="s">
        <v>4861</v>
      </c>
      <c r="H609" s="3" t="s">
        <v>78</v>
      </c>
      <c r="I609" s="3" t="s">
        <v>263</v>
      </c>
      <c r="J609" s="3" t="s">
        <v>610</v>
      </c>
      <c r="K609" s="3" t="s">
        <v>265</v>
      </c>
      <c r="L609" s="3" t="s">
        <v>4474</v>
      </c>
      <c r="M609" s="3" t="s">
        <v>122</v>
      </c>
      <c r="N609" s="3" t="s">
        <v>4862</v>
      </c>
      <c r="O609" s="3" t="s">
        <v>2738</v>
      </c>
      <c r="P609" s="3" t="s">
        <v>315</v>
      </c>
      <c r="Q609" s="3" t="s">
        <v>62</v>
      </c>
      <c r="R609" s="3" t="s">
        <v>4863</v>
      </c>
      <c r="S609" s="3" t="s">
        <v>64</v>
      </c>
      <c r="T609" s="3" t="s">
        <v>65</v>
      </c>
      <c r="U609" s="3" t="s">
        <v>4864</v>
      </c>
      <c r="V609" s="3" t="s">
        <v>4409</v>
      </c>
      <c r="W609" s="3" t="s">
        <v>68</v>
      </c>
      <c r="X609" s="3" t="s">
        <v>69</v>
      </c>
      <c r="Y609" s="3" t="s">
        <v>4865</v>
      </c>
      <c r="Z609" s="3" t="s">
        <v>240</v>
      </c>
      <c r="AA609" s="3" t="s">
        <v>4739</v>
      </c>
      <c r="AB609" s="3" t="s">
        <v>4740</v>
      </c>
      <c r="AC609" s="3" t="s">
        <v>4866</v>
      </c>
      <c r="AD609" s="3" t="s">
        <v>243</v>
      </c>
      <c r="AE609" s="7" t="str">
        <f>HYPERLINK("https://static.wenjuan.pub/6448a247d0af58d925dffb12/upload_file/380-Q30-16832597803...-999635.jpg?e=1683388971&amp;token=-S3u1w3JrmFKSFNKh6j5JQkPKMGLqf-aPDDdDxY6:Pnsd9DHGiXgA6A-LxzONnCw94Iw=","1683259780389.jpg")</f>
        <v>1683259780389.jpg</v>
      </c>
    </row>
    <row r="610" s="1" customFormat="1" spans="1:31">
      <c r="A610" s="2">
        <v>609</v>
      </c>
      <c r="B610" s="3" t="s">
        <v>4867</v>
      </c>
      <c r="C610" s="3" t="s">
        <v>51</v>
      </c>
      <c r="D610" s="3" t="s">
        <v>2738</v>
      </c>
      <c r="E610" s="3" t="s">
        <v>260</v>
      </c>
      <c r="F610" s="3" t="s">
        <v>4868</v>
      </c>
      <c r="G610" s="3" t="s">
        <v>4869</v>
      </c>
      <c r="H610" s="3" t="s">
        <v>56</v>
      </c>
      <c r="I610" s="3" t="s">
        <v>57</v>
      </c>
      <c r="J610" s="3" t="s">
        <v>231</v>
      </c>
      <c r="K610" s="3" t="s">
        <v>265</v>
      </c>
      <c r="L610" s="3" t="s">
        <v>4785</v>
      </c>
      <c r="M610" s="3" t="s">
        <v>720</v>
      </c>
      <c r="N610" s="3" t="s">
        <v>4870</v>
      </c>
      <c r="O610" s="3" t="s">
        <v>2738</v>
      </c>
      <c r="P610" s="3" t="s">
        <v>722</v>
      </c>
      <c r="Q610" s="3" t="s">
        <v>62</v>
      </c>
      <c r="R610" s="3" t="s">
        <v>558</v>
      </c>
      <c r="S610" s="3" t="s">
        <v>64</v>
      </c>
      <c r="T610" s="3" t="s">
        <v>97</v>
      </c>
      <c r="U610" s="3"/>
      <c r="V610" s="3" t="s">
        <v>4484</v>
      </c>
      <c r="W610" s="3" t="s">
        <v>68</v>
      </c>
      <c r="X610" s="3" t="s">
        <v>69</v>
      </c>
      <c r="Y610" s="3" t="s">
        <v>4871</v>
      </c>
      <c r="Z610" s="3" t="s">
        <v>240</v>
      </c>
      <c r="AA610" s="3" t="s">
        <v>4739</v>
      </c>
      <c r="AB610" s="3" t="s">
        <v>4740</v>
      </c>
      <c r="AC610" s="3" t="s">
        <v>4872</v>
      </c>
      <c r="AD610" s="3" t="s">
        <v>243</v>
      </c>
      <c r="AE610" s="7" t="str">
        <f>HYPERLINK("https://static.wenjuan.pub/6448a247d0af58d925dffb12/upload_file/384-Q30-16C0F161-C2...-263763.jpeg?e=1683388971&amp;token=-S3u1w3JrmFKSFNKh6j5JQkPKMGLqf-aPDDdDxY6:aM8u4LVKzo1GdThBAYpRNDVFF0I=","16C0F161-C22E-4F7F-9A7D-3E88DC73E920.jpeg")</f>
        <v>16C0F161-C22E-4F7F-9A7D-3E88DC73E920.jpeg</v>
      </c>
    </row>
    <row r="611" s="1" customFormat="1" spans="1:31">
      <c r="A611" s="2">
        <v>610</v>
      </c>
      <c r="B611" s="3" t="s">
        <v>4873</v>
      </c>
      <c r="C611" s="3" t="s">
        <v>51</v>
      </c>
      <c r="D611" s="3" t="s">
        <v>2738</v>
      </c>
      <c r="E611" s="3" t="s">
        <v>260</v>
      </c>
      <c r="F611" s="3" t="s">
        <v>4874</v>
      </c>
      <c r="G611" s="3" t="s">
        <v>4875</v>
      </c>
      <c r="H611" s="3" t="s">
        <v>78</v>
      </c>
      <c r="I611" s="3" t="s">
        <v>132</v>
      </c>
      <c r="J611" s="3" t="s">
        <v>4445</v>
      </c>
      <c r="K611" s="3" t="s">
        <v>4567</v>
      </c>
      <c r="L611" s="3" t="s">
        <v>4876</v>
      </c>
      <c r="M611" s="3" t="s">
        <v>81</v>
      </c>
      <c r="N611" s="3" t="s">
        <v>4714</v>
      </c>
      <c r="O611" s="3" t="s">
        <v>2738</v>
      </c>
      <c r="P611" s="3" t="s">
        <v>1524</v>
      </c>
      <c r="Q611" s="3" t="s">
        <v>62</v>
      </c>
      <c r="R611" s="3" t="s">
        <v>655</v>
      </c>
      <c r="S611" s="3" t="s">
        <v>64</v>
      </c>
      <c r="T611" s="3" t="s">
        <v>65</v>
      </c>
      <c r="U611" s="3" t="s">
        <v>4877</v>
      </c>
      <c r="V611" s="3" t="s">
        <v>210</v>
      </c>
      <c r="W611" s="3" t="s">
        <v>339</v>
      </c>
      <c r="X611" s="3" t="s">
        <v>69</v>
      </c>
      <c r="Y611" s="3" t="s">
        <v>4878</v>
      </c>
      <c r="Z611" s="3" t="s">
        <v>240</v>
      </c>
      <c r="AA611" s="3" t="s">
        <v>4739</v>
      </c>
      <c r="AB611" s="3" t="s">
        <v>4740</v>
      </c>
      <c r="AC611" s="3" t="s">
        <v>4879</v>
      </c>
      <c r="AD611" s="3" t="s">
        <v>243</v>
      </c>
      <c r="AE611" s="8" t="str">
        <f>HYPERLINK("https://static.wenjuan.pub/6448a247d0af58d925dffb12/upload_file/389-Q30-image-362404.jpg?e=1683388971&amp;token=-S3u1w3JrmFKSFNKh6j5JQkPKMGLqf-aPDDdDxY6:gKvHlUX0RUXlNaMjR12xChtzgis=","image.jpg")</f>
        <v>image.jpg</v>
      </c>
    </row>
    <row r="612" s="1" customFormat="1" spans="1:31">
      <c r="A612" s="2">
        <v>611</v>
      </c>
      <c r="B612" s="3" t="s">
        <v>4880</v>
      </c>
      <c r="C612" s="3" t="s">
        <v>51</v>
      </c>
      <c r="D612" s="3" t="s">
        <v>201</v>
      </c>
      <c r="E612" s="3" t="s">
        <v>260</v>
      </c>
      <c r="F612" s="3" t="s">
        <v>4881</v>
      </c>
      <c r="G612" s="3" t="s">
        <v>4882</v>
      </c>
      <c r="H612" s="3" t="s">
        <v>56</v>
      </c>
      <c r="I612" s="3" t="s">
        <v>57</v>
      </c>
      <c r="J612" s="3" t="s">
        <v>4883</v>
      </c>
      <c r="K612" s="3" t="s">
        <v>4548</v>
      </c>
      <c r="L612" s="3" t="s">
        <v>4852</v>
      </c>
      <c r="M612" s="3" t="s">
        <v>81</v>
      </c>
      <c r="N612" s="3" t="s">
        <v>491</v>
      </c>
      <c r="O612" s="3" t="s">
        <v>2738</v>
      </c>
      <c r="P612" s="3" t="s">
        <v>282</v>
      </c>
      <c r="Q612" s="3" t="s">
        <v>62</v>
      </c>
      <c r="R612" s="3" t="s">
        <v>63</v>
      </c>
      <c r="S612" s="3" t="s">
        <v>64</v>
      </c>
      <c r="T612" s="3" t="s">
        <v>65</v>
      </c>
      <c r="U612" s="3" t="s">
        <v>4884</v>
      </c>
      <c r="V612" s="3" t="s">
        <v>67</v>
      </c>
      <c r="W612" s="3" t="s">
        <v>68</v>
      </c>
      <c r="X612" s="3" t="s">
        <v>69</v>
      </c>
      <c r="Y612" s="3" t="s">
        <v>4885</v>
      </c>
      <c r="Z612" s="3" t="s">
        <v>240</v>
      </c>
      <c r="AA612" s="3" t="s">
        <v>4739</v>
      </c>
      <c r="AB612" s="3" t="s">
        <v>4740</v>
      </c>
      <c r="AC612" s="3" t="s">
        <v>4886</v>
      </c>
      <c r="AD612" s="3" t="s">
        <v>243</v>
      </c>
      <c r="AE612" s="7" t="str">
        <f>HYPERLINK("https://static.wenjuan.pub/6448a247d0af58d925dffb12/upload_file/398-Q30-16832603083...-230511.jpg?e=1683388971&amp;token=-S3u1w3JrmFKSFNKh6j5JQkPKMGLqf-aPDDdDxY6:GgsclSANpgFaBqJFHqmoJGToYjg=","1683260308345.jpg")</f>
        <v>1683260308345.jpg</v>
      </c>
    </row>
    <row r="613" s="1" customFormat="1" spans="1:31">
      <c r="A613" s="2">
        <v>612</v>
      </c>
      <c r="B613" s="3" t="s">
        <v>4887</v>
      </c>
      <c r="C613" s="3" t="s">
        <v>51</v>
      </c>
      <c r="D613" s="3" t="s">
        <v>2738</v>
      </c>
      <c r="E613" s="3" t="s">
        <v>260</v>
      </c>
      <c r="F613" s="3" t="s">
        <v>4888</v>
      </c>
      <c r="G613" s="3" t="s">
        <v>4889</v>
      </c>
      <c r="H613" s="3" t="s">
        <v>78</v>
      </c>
      <c r="I613" s="3" t="s">
        <v>57</v>
      </c>
      <c r="J613" s="3" t="s">
        <v>4883</v>
      </c>
      <c r="K613" s="3" t="s">
        <v>4890</v>
      </c>
      <c r="L613" s="3" t="s">
        <v>4891</v>
      </c>
      <c r="M613" s="3" t="s">
        <v>81</v>
      </c>
      <c r="N613" s="3" t="s">
        <v>4892</v>
      </c>
      <c r="O613" s="3" t="s">
        <v>2738</v>
      </c>
      <c r="P613" s="3" t="s">
        <v>83</v>
      </c>
      <c r="Q613" s="3" t="s">
        <v>62</v>
      </c>
      <c r="R613" s="3" t="s">
        <v>63</v>
      </c>
      <c r="S613" s="3" t="s">
        <v>64</v>
      </c>
      <c r="T613" s="3" t="s">
        <v>65</v>
      </c>
      <c r="U613" s="3" t="s">
        <v>4893</v>
      </c>
      <c r="V613" s="3" t="s">
        <v>4894</v>
      </c>
      <c r="W613" s="3" t="s">
        <v>68</v>
      </c>
      <c r="X613" s="3" t="s">
        <v>69</v>
      </c>
      <c r="Y613" s="3" t="s">
        <v>4895</v>
      </c>
      <c r="Z613" s="3" t="s">
        <v>240</v>
      </c>
      <c r="AA613" s="3" t="s">
        <v>4739</v>
      </c>
      <c r="AB613" s="3" t="s">
        <v>4740</v>
      </c>
      <c r="AC613" s="3" t="s">
        <v>4896</v>
      </c>
      <c r="AD613" s="3" t="s">
        <v>243</v>
      </c>
      <c r="AE613" s="7" t="str">
        <f>HYPERLINK("https://static.wenjuan.pub/6448a247d0af58d925dffb12/upload_file/408-Q30-16832607025...-824993.jpg?e=1683388971&amp;token=-S3u1w3JrmFKSFNKh6j5JQkPKMGLqf-aPDDdDxY6:4OlJFJLC26ezKWkAli68ieX1qjY=","1683260702590.jpg")</f>
        <v>1683260702590.jpg</v>
      </c>
    </row>
    <row r="614" s="1" customFormat="1" spans="1:31">
      <c r="A614" s="2">
        <v>613</v>
      </c>
      <c r="B614" s="3" t="s">
        <v>4897</v>
      </c>
      <c r="C614" s="3" t="s">
        <v>51</v>
      </c>
      <c r="D614" s="3" t="s">
        <v>2738</v>
      </c>
      <c r="E614" s="3" t="s">
        <v>260</v>
      </c>
      <c r="F614" s="3" t="s">
        <v>4898</v>
      </c>
      <c r="G614" s="3" t="s">
        <v>4899</v>
      </c>
      <c r="H614" s="3" t="s">
        <v>56</v>
      </c>
      <c r="I614" s="3" t="s">
        <v>57</v>
      </c>
      <c r="J614" s="3" t="s">
        <v>231</v>
      </c>
      <c r="K614" s="3" t="s">
        <v>220</v>
      </c>
      <c r="L614" s="3" t="s">
        <v>4446</v>
      </c>
      <c r="M614" s="3" t="s">
        <v>2340</v>
      </c>
      <c r="N614" s="3" t="s">
        <v>4900</v>
      </c>
      <c r="O614" s="3" t="s">
        <v>2738</v>
      </c>
      <c r="P614" s="3" t="s">
        <v>1629</v>
      </c>
      <c r="Q614" s="3" t="s">
        <v>62</v>
      </c>
      <c r="R614" s="3" t="s">
        <v>591</v>
      </c>
      <c r="S614" s="3" t="s">
        <v>64</v>
      </c>
      <c r="T614" s="3" t="s">
        <v>65</v>
      </c>
      <c r="U614" s="3" t="s">
        <v>4901</v>
      </c>
      <c r="V614" s="3" t="s">
        <v>67</v>
      </c>
      <c r="W614" s="3" t="s">
        <v>99</v>
      </c>
      <c r="X614" s="3" t="s">
        <v>69</v>
      </c>
      <c r="Y614" s="3" t="s">
        <v>1627</v>
      </c>
      <c r="Z614" s="3" t="s">
        <v>240</v>
      </c>
      <c r="AA614" s="3" t="s">
        <v>4739</v>
      </c>
      <c r="AB614" s="3" t="s">
        <v>4740</v>
      </c>
      <c r="AC614" s="3" t="s">
        <v>4902</v>
      </c>
      <c r="AD614" s="3" t="s">
        <v>243</v>
      </c>
      <c r="AE614" s="7" t="str">
        <f>HYPERLINK("https://static.wenjuan.pub/6448a247d0af58d925dffb12/upload_file/416-Q30-image-303639.jpg?e=1683388971&amp;token=-S3u1w3JrmFKSFNKh6j5JQkPKMGLqf-aPDDdDxY6:_Dy7PCzCYi3hdyTMu_XguIKM2Bs=","image.jpg")</f>
        <v>image.jpg</v>
      </c>
    </row>
    <row r="615" s="1" customFormat="1" spans="1:31">
      <c r="A615" s="2">
        <v>614</v>
      </c>
      <c r="B615" s="3" t="s">
        <v>4903</v>
      </c>
      <c r="C615" s="3" t="s">
        <v>142</v>
      </c>
      <c r="D615" s="3" t="s">
        <v>2738</v>
      </c>
      <c r="E615" s="3" t="s">
        <v>260</v>
      </c>
      <c r="F615" s="3" t="s">
        <v>4904</v>
      </c>
      <c r="G615" s="3" t="s">
        <v>4905</v>
      </c>
      <c r="H615" s="3" t="s">
        <v>321</v>
      </c>
      <c r="I615" s="3" t="s">
        <v>57</v>
      </c>
      <c r="J615" s="3" t="s">
        <v>3322</v>
      </c>
      <c r="K615" s="3" t="s">
        <v>4906</v>
      </c>
      <c r="L615" s="3" t="s">
        <v>4446</v>
      </c>
      <c r="M615" s="3" t="s">
        <v>81</v>
      </c>
      <c r="N615" s="3" t="s">
        <v>4907</v>
      </c>
      <c r="O615" s="3" t="s">
        <v>2738</v>
      </c>
      <c r="P615" s="3" t="s">
        <v>292</v>
      </c>
      <c r="Q615" s="3" t="s">
        <v>62</v>
      </c>
      <c r="R615" s="3" t="s">
        <v>63</v>
      </c>
      <c r="S615" s="3" t="s">
        <v>64</v>
      </c>
      <c r="T615" s="3" t="s">
        <v>97</v>
      </c>
      <c r="U615" s="3" t="s">
        <v>4908</v>
      </c>
      <c r="V615" s="3" t="s">
        <v>67</v>
      </c>
      <c r="W615" s="3" t="s">
        <v>339</v>
      </c>
      <c r="X615" s="3" t="s">
        <v>69</v>
      </c>
      <c r="Y615" s="3" t="s">
        <v>4909</v>
      </c>
      <c r="Z615" s="3" t="s">
        <v>240</v>
      </c>
      <c r="AA615" s="3" t="s">
        <v>4739</v>
      </c>
      <c r="AB615" s="3" t="s">
        <v>4740</v>
      </c>
      <c r="AC615" s="3" t="s">
        <v>4910</v>
      </c>
      <c r="AD615" s="3" t="s">
        <v>243</v>
      </c>
      <c r="AE615" s="7" t="str">
        <f>HYPERLINK("https://static.wenjuan.pub/6448a247d0af58d925dffb12/upload_file/443-Q30-AB11F6DA-C1...-762147.jpeg?e=1683388971&amp;token=-S3u1w3JrmFKSFNKh6j5JQkPKMGLqf-aPDDdDxY6:veh5lYoIcawyYpTq_9pwEyIkedg=","AB11F6DA-C14D-4E70-9C81-2508BB1B2F71.jpeg")</f>
        <v>AB11F6DA-C14D-4E70-9C81-2508BB1B2F71.jpeg</v>
      </c>
    </row>
    <row r="616" s="1" customFormat="1" spans="1:31">
      <c r="A616" s="2">
        <v>615</v>
      </c>
      <c r="B616" s="3" t="s">
        <v>4911</v>
      </c>
      <c r="C616" s="3" t="s">
        <v>51</v>
      </c>
      <c r="D616" s="3" t="s">
        <v>201</v>
      </c>
      <c r="E616" s="3" t="s">
        <v>260</v>
      </c>
      <c r="F616" s="3" t="s">
        <v>4912</v>
      </c>
      <c r="G616" s="3" t="s">
        <v>4913</v>
      </c>
      <c r="H616" s="3" t="s">
        <v>78</v>
      </c>
      <c r="I616" s="3" t="s">
        <v>263</v>
      </c>
      <c r="J616" s="3" t="s">
        <v>219</v>
      </c>
      <c r="K616" s="3" t="s">
        <v>265</v>
      </c>
      <c r="L616" s="3" t="s">
        <v>4446</v>
      </c>
      <c r="M616" s="3" t="s">
        <v>122</v>
      </c>
      <c r="N616" s="3" t="s">
        <v>4914</v>
      </c>
      <c r="O616" s="3" t="s">
        <v>2738</v>
      </c>
      <c r="P616" s="3" t="s">
        <v>315</v>
      </c>
      <c r="Q616" s="3" t="s">
        <v>62</v>
      </c>
      <c r="R616" s="3" t="s">
        <v>2691</v>
      </c>
      <c r="S616" s="3" t="s">
        <v>64</v>
      </c>
      <c r="T616" s="3" t="s">
        <v>65</v>
      </c>
      <c r="U616" s="3" t="s">
        <v>4915</v>
      </c>
      <c r="V616" s="3" t="s">
        <v>4484</v>
      </c>
      <c r="W616" s="3" t="s">
        <v>68</v>
      </c>
      <c r="X616" s="3" t="s">
        <v>69</v>
      </c>
      <c r="Y616" s="3" t="s">
        <v>4916</v>
      </c>
      <c r="Z616" s="3" t="s">
        <v>240</v>
      </c>
      <c r="AA616" s="3" t="s">
        <v>4739</v>
      </c>
      <c r="AB616" s="3" t="s">
        <v>4740</v>
      </c>
      <c r="AC616" s="3" t="s">
        <v>4917</v>
      </c>
      <c r="AD616" s="3" t="s">
        <v>243</v>
      </c>
      <c r="AE616" s="7" t="str">
        <f>HYPERLINK("https://static.wenjuan.pub/6448a247d0af58d925dffb12/upload_file/447-Q30-16832628837...-851272.jpg?e=1683388971&amp;token=-S3u1w3JrmFKSFNKh6j5JQkPKMGLqf-aPDDdDxY6:E4BE9dJmMw61vKGszxP3aiWDXVc=","1683262883736.jpg")</f>
        <v>1683262883736.jpg</v>
      </c>
    </row>
    <row r="617" s="1" customFormat="1" spans="1:31">
      <c r="A617" s="2">
        <v>616</v>
      </c>
      <c r="B617" s="3" t="s">
        <v>4918</v>
      </c>
      <c r="C617" s="3" t="s">
        <v>51</v>
      </c>
      <c r="D617" s="3" t="s">
        <v>2738</v>
      </c>
      <c r="E617" s="3" t="s">
        <v>260</v>
      </c>
      <c r="F617" s="3" t="s">
        <v>4919</v>
      </c>
      <c r="G617" s="3" t="s">
        <v>4920</v>
      </c>
      <c r="H617" s="3" t="s">
        <v>56</v>
      </c>
      <c r="I617" s="3" t="s">
        <v>57</v>
      </c>
      <c r="J617" s="3" t="s">
        <v>4921</v>
      </c>
      <c r="K617" s="3" t="s">
        <v>4922</v>
      </c>
      <c r="L617" s="3" t="s">
        <v>4891</v>
      </c>
      <c r="M617" s="3" t="s">
        <v>4923</v>
      </c>
      <c r="N617" s="3" t="s">
        <v>4924</v>
      </c>
      <c r="O617" s="3" t="s">
        <v>2738</v>
      </c>
      <c r="P617" s="3" t="s">
        <v>4925</v>
      </c>
      <c r="Q617" s="3" t="s">
        <v>62</v>
      </c>
      <c r="R617" s="3" t="s">
        <v>63</v>
      </c>
      <c r="S617" s="3" t="s">
        <v>64</v>
      </c>
      <c r="T617" s="3" t="s">
        <v>65</v>
      </c>
      <c r="U617" s="3" t="s">
        <v>4926</v>
      </c>
      <c r="V617" s="3" t="s">
        <v>4484</v>
      </c>
      <c r="W617" s="3" t="s">
        <v>99</v>
      </c>
      <c r="X617" s="3" t="s">
        <v>69</v>
      </c>
      <c r="Y617" s="3" t="s">
        <v>4927</v>
      </c>
      <c r="Z617" s="3" t="s">
        <v>240</v>
      </c>
      <c r="AA617" s="3" t="s">
        <v>4739</v>
      </c>
      <c r="AB617" s="3" t="s">
        <v>4740</v>
      </c>
      <c r="AC617" s="3" t="s">
        <v>4928</v>
      </c>
      <c r="AD617" s="3" t="s">
        <v>243</v>
      </c>
      <c r="AE617" s="7" t="str">
        <f>HYPERLINK("https://static.wenjuan.pub/6448a247d0af58d925dffb12/upload_file/450-Q30-image-722321.jpg?e=1683388971&amp;token=-S3u1w3JrmFKSFNKh6j5JQkPKMGLqf-aPDDdDxY6:ibACwjsEatADC_U2sGfdWMJgQwU=","image.jpg")</f>
        <v>image.jpg</v>
      </c>
    </row>
    <row r="618" s="1" customFormat="1" spans="1:31">
      <c r="A618" s="2">
        <v>617</v>
      </c>
      <c r="B618" s="3" t="s">
        <v>4929</v>
      </c>
      <c r="C618" s="3" t="s">
        <v>51</v>
      </c>
      <c r="D618" s="3" t="s">
        <v>201</v>
      </c>
      <c r="E618" s="3" t="s">
        <v>260</v>
      </c>
      <c r="F618" s="3" t="s">
        <v>4930</v>
      </c>
      <c r="G618" s="3" t="s">
        <v>4931</v>
      </c>
      <c r="H618" s="3" t="s">
        <v>56</v>
      </c>
      <c r="I618" s="3" t="s">
        <v>57</v>
      </c>
      <c r="J618" s="3" t="s">
        <v>1418</v>
      </c>
      <c r="K618" s="3" t="s">
        <v>1128</v>
      </c>
      <c r="L618" s="3" t="s">
        <v>4446</v>
      </c>
      <c r="M618" s="3" t="s">
        <v>234</v>
      </c>
      <c r="N618" s="3" t="s">
        <v>4932</v>
      </c>
      <c r="O618" s="3"/>
      <c r="P618" s="3" t="s">
        <v>292</v>
      </c>
      <c r="Q618" s="3" t="s">
        <v>62</v>
      </c>
      <c r="R618" s="3" t="s">
        <v>4933</v>
      </c>
      <c r="S618" s="3" t="s">
        <v>64</v>
      </c>
      <c r="T618" s="3" t="s">
        <v>65</v>
      </c>
      <c r="U618" s="3" t="s">
        <v>4934</v>
      </c>
      <c r="V618" s="3" t="s">
        <v>67</v>
      </c>
      <c r="W618" s="3" t="s">
        <v>68</v>
      </c>
      <c r="X618" s="3" t="s">
        <v>69</v>
      </c>
      <c r="Y618" s="3" t="s">
        <v>4935</v>
      </c>
      <c r="Z618" s="3" t="s">
        <v>210</v>
      </c>
      <c r="AA618" s="3" t="s">
        <v>4739</v>
      </c>
      <c r="AB618" s="3" t="s">
        <v>4740</v>
      </c>
      <c r="AC618" s="3" t="s">
        <v>4936</v>
      </c>
      <c r="AD618" s="3" t="s">
        <v>243</v>
      </c>
      <c r="AE618" s="7" t="str">
        <f>HYPERLINK("https://static.wenjuan.pub/6448a247d0af58d925dffb12/upload_file/460-Q30-image-793726.jpg?e=1683388971&amp;token=-S3u1w3JrmFKSFNKh6j5JQkPKMGLqf-aPDDdDxY6:KiIgekxvU1FwJ34eOTLhf6Tgxd8=","image.jpg")</f>
        <v>image.jpg</v>
      </c>
    </row>
    <row r="619" s="1" customFormat="1" spans="1:31">
      <c r="A619" s="2">
        <v>618</v>
      </c>
      <c r="B619" s="3" t="s">
        <v>4937</v>
      </c>
      <c r="C619" s="3" t="s">
        <v>51</v>
      </c>
      <c r="D619" s="3" t="s">
        <v>2738</v>
      </c>
      <c r="E619" s="3" t="s">
        <v>260</v>
      </c>
      <c r="F619" s="3" t="s">
        <v>4938</v>
      </c>
      <c r="G619" s="3" t="s">
        <v>4939</v>
      </c>
      <c r="H619" s="3" t="s">
        <v>78</v>
      </c>
      <c r="I619" s="3" t="s">
        <v>263</v>
      </c>
      <c r="J619" s="3" t="s">
        <v>219</v>
      </c>
      <c r="K619" s="3" t="s">
        <v>1128</v>
      </c>
      <c r="L619" s="3" t="s">
        <v>4446</v>
      </c>
      <c r="M619" s="3" t="s">
        <v>160</v>
      </c>
      <c r="N619" s="3" t="s">
        <v>4940</v>
      </c>
      <c r="O619" s="3" t="s">
        <v>2738</v>
      </c>
      <c r="P619" s="3" t="s">
        <v>195</v>
      </c>
      <c r="Q619" s="3" t="s">
        <v>62</v>
      </c>
      <c r="R619" s="3" t="s">
        <v>3293</v>
      </c>
      <c r="S619" s="3" t="s">
        <v>64</v>
      </c>
      <c r="T619" s="3" t="s">
        <v>65</v>
      </c>
      <c r="U619" s="3" t="s">
        <v>4941</v>
      </c>
      <c r="V619" s="3" t="s">
        <v>4942</v>
      </c>
      <c r="W619" s="3" t="s">
        <v>68</v>
      </c>
      <c r="X619" s="3" t="s">
        <v>69</v>
      </c>
      <c r="Y619" s="3" t="s">
        <v>4943</v>
      </c>
      <c r="Z619" s="3" t="s">
        <v>240</v>
      </c>
      <c r="AA619" s="3" t="s">
        <v>4739</v>
      </c>
      <c r="AB619" s="3" t="s">
        <v>4740</v>
      </c>
      <c r="AC619" s="3" t="s">
        <v>4944</v>
      </c>
      <c r="AD619" s="3" t="s">
        <v>243</v>
      </c>
      <c r="AE619" s="7" t="str">
        <f>HYPERLINK("https://static.wenjuan.pub/6448a247d0af58d925dffb12/upload_file/473-Q30-16832642657...-373514.jpg?e=1683388971&amp;token=-S3u1w3JrmFKSFNKh6j5JQkPKMGLqf-aPDDdDxY6:G63PAuJt1xA10_O7YhjWRUUdSvk=","1683264265768.jpg")</f>
        <v>1683264265768.jpg</v>
      </c>
    </row>
    <row r="620" s="1" customFormat="1" spans="1:31">
      <c r="A620" s="2">
        <v>619</v>
      </c>
      <c r="B620" s="3" t="s">
        <v>4945</v>
      </c>
      <c r="C620" s="3" t="s">
        <v>142</v>
      </c>
      <c r="D620" s="3" t="s">
        <v>2738</v>
      </c>
      <c r="E620" s="3" t="s">
        <v>260</v>
      </c>
      <c r="F620" s="3" t="s">
        <v>4946</v>
      </c>
      <c r="G620" s="3" t="s">
        <v>4947</v>
      </c>
      <c r="H620" s="3" t="s">
        <v>56</v>
      </c>
      <c r="I620" s="3" t="s">
        <v>57</v>
      </c>
      <c r="J620" s="3" t="s">
        <v>231</v>
      </c>
      <c r="K620" s="3" t="s">
        <v>4842</v>
      </c>
      <c r="L620" s="3" t="s">
        <v>4446</v>
      </c>
      <c r="M620" s="3" t="s">
        <v>302</v>
      </c>
      <c r="N620" s="3" t="s">
        <v>4165</v>
      </c>
      <c r="O620" s="3" t="s">
        <v>2738</v>
      </c>
      <c r="P620" s="3" t="s">
        <v>136</v>
      </c>
      <c r="Q620" s="3" t="s">
        <v>84</v>
      </c>
      <c r="R620" s="3" t="s">
        <v>63</v>
      </c>
      <c r="S620" s="3" t="s">
        <v>64</v>
      </c>
      <c r="T620" s="3" t="s">
        <v>97</v>
      </c>
      <c r="U620" s="3"/>
      <c r="V620" s="3" t="s">
        <v>67</v>
      </c>
      <c r="W620" s="3" t="s">
        <v>68</v>
      </c>
      <c r="X620" s="3" t="s">
        <v>69</v>
      </c>
      <c r="Y620" s="3" t="s">
        <v>4948</v>
      </c>
      <c r="Z620" s="3" t="s">
        <v>240</v>
      </c>
      <c r="AA620" s="3" t="s">
        <v>4739</v>
      </c>
      <c r="AB620" s="3" t="s">
        <v>4740</v>
      </c>
      <c r="AC620" s="3" t="s">
        <v>4949</v>
      </c>
      <c r="AD620" s="3" t="s">
        <v>243</v>
      </c>
      <c r="AE620" s="7" t="str">
        <f>HYPERLINK("https://static.wenjuan.pub/6448a247d0af58d925dffb12/upload_file/492-Q30-16832653790...-232027.jpg?e=1683388971&amp;token=-S3u1w3JrmFKSFNKh6j5JQkPKMGLqf-aPDDdDxY6:Gr7VLeCti-yi8H8pkuTbU9WgItQ=","1683265379039.jpg")</f>
        <v>1683265379039.jpg</v>
      </c>
    </row>
    <row r="621" s="1" customFormat="1" spans="1:31">
      <c r="A621" s="2">
        <v>620</v>
      </c>
      <c r="B621" s="3" t="s">
        <v>4950</v>
      </c>
      <c r="C621" s="3" t="s">
        <v>51</v>
      </c>
      <c r="D621" s="3" t="s">
        <v>201</v>
      </c>
      <c r="E621" s="3" t="s">
        <v>260</v>
      </c>
      <c r="F621" s="3" t="s">
        <v>4951</v>
      </c>
      <c r="G621" s="3" t="s">
        <v>4952</v>
      </c>
      <c r="H621" s="3" t="s">
        <v>78</v>
      </c>
      <c r="I621" s="3" t="s">
        <v>57</v>
      </c>
      <c r="J621" s="3" t="s">
        <v>4953</v>
      </c>
      <c r="K621" s="3" t="s">
        <v>220</v>
      </c>
      <c r="L621" s="3" t="s">
        <v>266</v>
      </c>
      <c r="M621" s="3" t="s">
        <v>81</v>
      </c>
      <c r="N621" s="3" t="s">
        <v>4954</v>
      </c>
      <c r="O621" s="3" t="s">
        <v>2738</v>
      </c>
      <c r="P621" s="3" t="s">
        <v>4955</v>
      </c>
      <c r="Q621" s="3" t="s">
        <v>62</v>
      </c>
      <c r="R621" s="3" t="s">
        <v>63</v>
      </c>
      <c r="S621" s="3" t="s">
        <v>64</v>
      </c>
      <c r="T621" s="3" t="s">
        <v>97</v>
      </c>
      <c r="U621" s="3"/>
      <c r="V621" s="3" t="s">
        <v>4409</v>
      </c>
      <c r="W621" s="3" t="s">
        <v>99</v>
      </c>
      <c r="X621" s="3" t="s">
        <v>4956</v>
      </c>
      <c r="Y621" s="3" t="s">
        <v>4957</v>
      </c>
      <c r="Z621" s="3" t="s">
        <v>240</v>
      </c>
      <c r="AA621" s="3" t="s">
        <v>4739</v>
      </c>
      <c r="AB621" s="3" t="s">
        <v>4740</v>
      </c>
      <c r="AC621" s="3" t="s">
        <v>4958</v>
      </c>
      <c r="AD621" s="3" t="s">
        <v>243</v>
      </c>
      <c r="AE621" s="7" t="str">
        <f>HYPERLINK("https://static.wenjuan.pub/6448a247d0af58d925dffb12/upload_file/506-Q30-16832664468...-806758.jpg?e=1683388971&amp;token=-S3u1w3JrmFKSFNKh6j5JQkPKMGLqf-aPDDdDxY6:gOQnGKU-A5S7VpoYu5KxWs6HPiU=","1683266446830.jpg")</f>
        <v>1683266446830.jpg</v>
      </c>
    </row>
    <row r="622" s="1" customFormat="1" spans="1:31">
      <c r="A622" s="2">
        <v>621</v>
      </c>
      <c r="B622" s="3" t="s">
        <v>4959</v>
      </c>
      <c r="C622" s="3" t="s">
        <v>51</v>
      </c>
      <c r="D622" s="3" t="s">
        <v>2738</v>
      </c>
      <c r="E622" s="3" t="s">
        <v>260</v>
      </c>
      <c r="F622" s="3" t="s">
        <v>4960</v>
      </c>
      <c r="G622" s="3" t="s">
        <v>4961</v>
      </c>
      <c r="H622" s="3" t="s">
        <v>78</v>
      </c>
      <c r="I622" s="3" t="s">
        <v>57</v>
      </c>
      <c r="J622" s="3" t="s">
        <v>231</v>
      </c>
      <c r="K622" s="3" t="s">
        <v>4962</v>
      </c>
      <c r="L622" s="3" t="s">
        <v>4446</v>
      </c>
      <c r="M622" s="3" t="s">
        <v>81</v>
      </c>
      <c r="N622" s="3" t="s">
        <v>4963</v>
      </c>
      <c r="O622" s="3" t="s">
        <v>2738</v>
      </c>
      <c r="P622" s="3" t="s">
        <v>292</v>
      </c>
      <c r="Q622" s="3" t="s">
        <v>62</v>
      </c>
      <c r="R622" s="3" t="s">
        <v>63</v>
      </c>
      <c r="S622" s="3" t="s">
        <v>64</v>
      </c>
      <c r="T622" s="3" t="s">
        <v>97</v>
      </c>
      <c r="U622" s="3"/>
      <c r="V622" s="3" t="s">
        <v>67</v>
      </c>
      <c r="W622" s="3" t="s">
        <v>68</v>
      </c>
      <c r="X622" s="3" t="s">
        <v>69</v>
      </c>
      <c r="Y622" s="3" t="s">
        <v>4964</v>
      </c>
      <c r="Z622" s="3" t="s">
        <v>240</v>
      </c>
      <c r="AA622" s="3" t="s">
        <v>4739</v>
      </c>
      <c r="AB622" s="3" t="s">
        <v>4740</v>
      </c>
      <c r="AC622" s="3" t="s">
        <v>4965</v>
      </c>
      <c r="AD622" s="3" t="s">
        <v>243</v>
      </c>
      <c r="AE622" s="7" t="str">
        <f>HYPERLINK("https://static.wenjuan.pub/6448a247d0af58d925dffb12/upload_file/515-Q30-16832668168...-283037.jpg?e=1683388971&amp;token=-S3u1w3JrmFKSFNKh6j5JQkPKMGLqf-aPDDdDxY6:NhDQKWsOxFTM8J2DnmZ6_uqsiRk=","1683266816881.jpg")</f>
        <v>1683266816881.jpg</v>
      </c>
    </row>
    <row r="623" s="1" customFormat="1" spans="1:31">
      <c r="A623" s="2">
        <v>622</v>
      </c>
      <c r="B623" s="3" t="s">
        <v>4966</v>
      </c>
      <c r="C623" s="3" t="s">
        <v>142</v>
      </c>
      <c r="D623" s="3" t="s">
        <v>2738</v>
      </c>
      <c r="E623" s="3" t="s">
        <v>260</v>
      </c>
      <c r="F623" s="3" t="s">
        <v>4967</v>
      </c>
      <c r="G623" s="3" t="s">
        <v>4968</v>
      </c>
      <c r="H623" s="3" t="s">
        <v>56</v>
      </c>
      <c r="I623" s="3" t="s">
        <v>263</v>
      </c>
      <c r="J623" s="3" t="s">
        <v>4969</v>
      </c>
      <c r="K623" s="3" t="s">
        <v>4406</v>
      </c>
      <c r="L623" s="3" t="s">
        <v>4970</v>
      </c>
      <c r="M623" s="3" t="s">
        <v>122</v>
      </c>
      <c r="N623" s="3" t="s">
        <v>4971</v>
      </c>
      <c r="O623" s="3" t="s">
        <v>2738</v>
      </c>
      <c r="P623" s="3" t="s">
        <v>315</v>
      </c>
      <c r="Q623" s="3" t="s">
        <v>62</v>
      </c>
      <c r="R623" s="3" t="s">
        <v>4541</v>
      </c>
      <c r="S623" s="3" t="s">
        <v>64</v>
      </c>
      <c r="T623" s="3" t="s">
        <v>65</v>
      </c>
      <c r="U623" s="3" t="s">
        <v>4972</v>
      </c>
      <c r="V623" s="3" t="s">
        <v>4409</v>
      </c>
      <c r="W623" s="3" t="s">
        <v>68</v>
      </c>
      <c r="X623" s="3" t="s">
        <v>69</v>
      </c>
      <c r="Y623" s="3" t="s">
        <v>4973</v>
      </c>
      <c r="Z623" s="3" t="s">
        <v>240</v>
      </c>
      <c r="AA623" s="3" t="s">
        <v>4739</v>
      </c>
      <c r="AB623" s="3" t="s">
        <v>4740</v>
      </c>
      <c r="AC623" s="3" t="s">
        <v>4974</v>
      </c>
      <c r="AD623" s="3" t="s">
        <v>243</v>
      </c>
      <c r="AE623" s="7" t="str">
        <f>HYPERLINK("https://static.wenjuan.pub/6448a247d0af58d925dffb12/upload_file/540-Q30-image-303806.jpg?e=1683388971&amp;token=-S3u1w3JrmFKSFNKh6j5JQkPKMGLqf-aPDDdDxY6:s8u0JJeDgtSBybUos-h5_NMOF1U=","image.jpg")</f>
        <v>image.jpg</v>
      </c>
    </row>
    <row r="624" s="1" customFormat="1" spans="1:31">
      <c r="A624" s="2">
        <v>623</v>
      </c>
      <c r="B624" s="3" t="s">
        <v>4975</v>
      </c>
      <c r="C624" s="3" t="s">
        <v>51</v>
      </c>
      <c r="D624" s="3" t="s">
        <v>2738</v>
      </c>
      <c r="E624" s="3" t="s">
        <v>260</v>
      </c>
      <c r="F624" s="3" t="s">
        <v>4976</v>
      </c>
      <c r="G624" s="3" t="s">
        <v>4977</v>
      </c>
      <c r="H624" s="3" t="s">
        <v>56</v>
      </c>
      <c r="I624" s="3" t="s">
        <v>57</v>
      </c>
      <c r="J624" s="3" t="s">
        <v>4445</v>
      </c>
      <c r="K624" s="3" t="s">
        <v>4978</v>
      </c>
      <c r="L624" s="3" t="s">
        <v>4651</v>
      </c>
      <c r="M624" s="3" t="s">
        <v>81</v>
      </c>
      <c r="N624" s="3" t="s">
        <v>4979</v>
      </c>
      <c r="O624" s="3" t="s">
        <v>2738</v>
      </c>
      <c r="P624" s="3" t="s">
        <v>1075</v>
      </c>
      <c r="Q624" s="3" t="s">
        <v>62</v>
      </c>
      <c r="R624" s="3" t="s">
        <v>112</v>
      </c>
      <c r="S624" s="3" t="s">
        <v>64</v>
      </c>
      <c r="T624" s="3" t="s">
        <v>97</v>
      </c>
      <c r="U624" s="3"/>
      <c r="V624" s="3" t="s">
        <v>67</v>
      </c>
      <c r="W624" s="3" t="s">
        <v>68</v>
      </c>
      <c r="X624" s="3" t="s">
        <v>69</v>
      </c>
      <c r="Y624" s="3" t="s">
        <v>4980</v>
      </c>
      <c r="Z624" s="3" t="s">
        <v>240</v>
      </c>
      <c r="AA624" s="3" t="s">
        <v>4739</v>
      </c>
      <c r="AB624" s="3" t="s">
        <v>4740</v>
      </c>
      <c r="AC624" s="3" t="s">
        <v>4981</v>
      </c>
      <c r="AD624" s="3" t="s">
        <v>243</v>
      </c>
      <c r="AE624" s="7" t="str">
        <f>HYPERLINK("https://static.wenjuan.pub/6448a247d0af58d925dffb12/upload_file/551-Q30-MTXX_MH2023...-173147.jpg?e=1683388971&amp;token=-S3u1w3JrmFKSFNKh6j5JQkPKMGLqf-aPDDdDxY6:xJT0lIwDYJuw3X3qoAjQTNqPg98=","MTXX_MH20230417_174057939.jpg")</f>
        <v>MTXX_MH20230417_174057939.jpg</v>
      </c>
    </row>
    <row r="625" s="1" customFormat="1" spans="1:31">
      <c r="A625" s="2">
        <v>624</v>
      </c>
      <c r="B625" s="3" t="s">
        <v>4982</v>
      </c>
      <c r="C625" s="3" t="s">
        <v>51</v>
      </c>
      <c r="D625" s="3" t="s">
        <v>2738</v>
      </c>
      <c r="E625" s="3" t="s">
        <v>260</v>
      </c>
      <c r="F625" s="3" t="s">
        <v>4983</v>
      </c>
      <c r="G625" s="3" t="s">
        <v>4984</v>
      </c>
      <c r="H625" s="3" t="s">
        <v>78</v>
      </c>
      <c r="I625" s="3" t="s">
        <v>57</v>
      </c>
      <c r="J625" s="3" t="s">
        <v>16</v>
      </c>
      <c r="K625" s="3" t="s">
        <v>4985</v>
      </c>
      <c r="L625" s="3" t="s">
        <v>4666</v>
      </c>
      <c r="M625" s="3" t="s">
        <v>81</v>
      </c>
      <c r="N625" s="3" t="s">
        <v>4986</v>
      </c>
      <c r="O625" s="3" t="s">
        <v>2738</v>
      </c>
      <c r="P625" s="3" t="s">
        <v>195</v>
      </c>
      <c r="Q625" s="3" t="s">
        <v>62</v>
      </c>
      <c r="R625" s="3" t="s">
        <v>63</v>
      </c>
      <c r="S625" s="3" t="s">
        <v>64</v>
      </c>
      <c r="T625" s="3" t="s">
        <v>4987</v>
      </c>
      <c r="U625" s="3"/>
      <c r="V625" s="3" t="s">
        <v>67</v>
      </c>
      <c r="W625" s="3" t="s">
        <v>68</v>
      </c>
      <c r="X625" s="3" t="s">
        <v>69</v>
      </c>
      <c r="Y625" s="3" t="s">
        <v>4988</v>
      </c>
      <c r="Z625" s="3" t="s">
        <v>240</v>
      </c>
      <c r="AA625" s="3" t="s">
        <v>4739</v>
      </c>
      <c r="AB625" s="3" t="s">
        <v>4740</v>
      </c>
      <c r="AC625" s="3" t="s">
        <v>4989</v>
      </c>
      <c r="AD625" s="3" t="s">
        <v>243</v>
      </c>
      <c r="AE625" s="7" t="str">
        <f>HYPERLINK("https://static.wenjuan.pub/6448a247d0af58d925dffb12/upload_file/559-Q30-image-674082.jpg?e=1683388971&amp;token=-S3u1w3JrmFKSFNKh6j5JQkPKMGLqf-aPDDdDxY6:_uLIh_PVbtnkanttQ0EzG96j4ok=","image.jpg")</f>
        <v>image.jpg</v>
      </c>
    </row>
    <row r="626" s="1" customFormat="1" spans="1:31">
      <c r="A626" s="2">
        <v>625</v>
      </c>
      <c r="B626" s="3" t="s">
        <v>4990</v>
      </c>
      <c r="C626" s="3" t="s">
        <v>142</v>
      </c>
      <c r="D626" s="3" t="s">
        <v>2738</v>
      </c>
      <c r="E626" s="3" t="s">
        <v>260</v>
      </c>
      <c r="F626" s="3" t="s">
        <v>4991</v>
      </c>
      <c r="G626" s="3" t="s">
        <v>4992</v>
      </c>
      <c r="H626" s="3" t="s">
        <v>146</v>
      </c>
      <c r="I626" s="3" t="s">
        <v>57</v>
      </c>
      <c r="J626" s="3" t="s">
        <v>4445</v>
      </c>
      <c r="K626" s="3" t="s">
        <v>4530</v>
      </c>
      <c r="L626" s="3" t="s">
        <v>4651</v>
      </c>
      <c r="M626" s="3" t="s">
        <v>4993</v>
      </c>
      <c r="N626" s="3" t="s">
        <v>4994</v>
      </c>
      <c r="O626" s="3" t="s">
        <v>2738</v>
      </c>
      <c r="P626" s="3" t="s">
        <v>4995</v>
      </c>
      <c r="Q626" s="3" t="s">
        <v>62</v>
      </c>
      <c r="R626" s="3" t="s">
        <v>1366</v>
      </c>
      <c r="S626" s="3" t="s">
        <v>64</v>
      </c>
      <c r="T626" s="3" t="s">
        <v>97</v>
      </c>
      <c r="U626" s="3"/>
      <c r="V626" s="3" t="s">
        <v>67</v>
      </c>
      <c r="W626" s="3" t="s">
        <v>68</v>
      </c>
      <c r="X626" s="3" t="s">
        <v>69</v>
      </c>
      <c r="Y626" s="3" t="s">
        <v>4996</v>
      </c>
      <c r="Z626" s="3" t="s">
        <v>240</v>
      </c>
      <c r="AA626" s="3" t="s">
        <v>4739</v>
      </c>
      <c r="AB626" s="3" t="s">
        <v>4740</v>
      </c>
      <c r="AC626" s="3" t="s">
        <v>4997</v>
      </c>
      <c r="AD626" s="3" t="s">
        <v>74</v>
      </c>
      <c r="AE626" s="7" t="str">
        <f>HYPERLINK("https://static.wenjuan.pub/6448a247d0af58d925dffb12/upload_file/570-Q30-mmexport168...-664242.jpg?e=1683388971&amp;token=-S3u1w3JrmFKSFNKh6j5JQkPKMGLqf-aPDDdDxY6:gKDJhWRRAezXuSIBKx25qj59-T4=","mmexport1681884930961.jpg")</f>
        <v>mmexport1681884930961.jpg</v>
      </c>
    </row>
    <row r="627" s="1" customFormat="1" spans="1:31">
      <c r="A627" s="2">
        <v>626</v>
      </c>
      <c r="B627" s="3" t="s">
        <v>4998</v>
      </c>
      <c r="C627" s="3" t="s">
        <v>51</v>
      </c>
      <c r="D627" s="3" t="s">
        <v>201</v>
      </c>
      <c r="E627" s="3" t="s">
        <v>260</v>
      </c>
      <c r="F627" s="3" t="s">
        <v>4999</v>
      </c>
      <c r="G627" s="3" t="s">
        <v>5000</v>
      </c>
      <c r="H627" s="3" t="s">
        <v>56</v>
      </c>
      <c r="I627" s="3" t="s">
        <v>57</v>
      </c>
      <c r="J627" s="3" t="s">
        <v>4445</v>
      </c>
      <c r="K627" s="3" t="s">
        <v>2706</v>
      </c>
      <c r="L627" s="3" t="s">
        <v>5001</v>
      </c>
      <c r="M627" s="3" t="s">
        <v>81</v>
      </c>
      <c r="N627" s="3" t="s">
        <v>5002</v>
      </c>
      <c r="O627" s="3" t="s">
        <v>2738</v>
      </c>
      <c r="P627" s="3" t="s">
        <v>1075</v>
      </c>
      <c r="Q627" s="3" t="s">
        <v>62</v>
      </c>
      <c r="R627" s="3" t="s">
        <v>1327</v>
      </c>
      <c r="S627" s="3" t="s">
        <v>64</v>
      </c>
      <c r="T627" s="3" t="s">
        <v>97</v>
      </c>
      <c r="U627" s="3"/>
      <c r="V627" s="3" t="s">
        <v>4484</v>
      </c>
      <c r="W627" s="3" t="s">
        <v>68</v>
      </c>
      <c r="X627" s="3" t="s">
        <v>69</v>
      </c>
      <c r="Y627" s="3" t="s">
        <v>5003</v>
      </c>
      <c r="Z627" s="3" t="s">
        <v>240</v>
      </c>
      <c r="AA627" s="3" t="s">
        <v>4739</v>
      </c>
      <c r="AB627" s="3" t="s">
        <v>4740</v>
      </c>
      <c r="AC627" s="3" t="s">
        <v>5004</v>
      </c>
      <c r="AD627" s="3" t="s">
        <v>243</v>
      </c>
      <c r="AE627" s="7" t="str">
        <f>HYPERLINK("https://static.wenjuan.pub/6448a247d0af58d925dffb12/upload_file/597-Q30-image-270651.jpg?e=1683388971&amp;token=-S3u1w3JrmFKSFNKh6j5JQkPKMGLqf-aPDDdDxY6:kDJjF2hnt2RNpuw3p9-28kztRFc=","image.jpg")</f>
        <v>image.jpg</v>
      </c>
    </row>
    <row r="628" s="1" customFormat="1" spans="1:31">
      <c r="A628" s="2">
        <v>627</v>
      </c>
      <c r="B628" s="3" t="s">
        <v>5005</v>
      </c>
      <c r="C628" s="3" t="s">
        <v>51</v>
      </c>
      <c r="D628" s="3" t="s">
        <v>2738</v>
      </c>
      <c r="E628" s="3" t="s">
        <v>260</v>
      </c>
      <c r="F628" s="3" t="s">
        <v>5006</v>
      </c>
      <c r="G628" s="3" t="s">
        <v>5007</v>
      </c>
      <c r="H628" s="3" t="s">
        <v>56</v>
      </c>
      <c r="I628" s="3" t="s">
        <v>57</v>
      </c>
      <c r="J628" s="3" t="s">
        <v>159</v>
      </c>
      <c r="K628" s="3" t="s">
        <v>5008</v>
      </c>
      <c r="L628" s="3" t="s">
        <v>5009</v>
      </c>
      <c r="M628" s="3" t="s">
        <v>81</v>
      </c>
      <c r="N628" s="3" t="s">
        <v>5010</v>
      </c>
      <c r="O628" s="3" t="s">
        <v>2738</v>
      </c>
      <c r="P628" s="3" t="s">
        <v>136</v>
      </c>
      <c r="Q628" s="3" t="s">
        <v>62</v>
      </c>
      <c r="R628" s="3" t="s">
        <v>63</v>
      </c>
      <c r="S628" s="3" t="s">
        <v>64</v>
      </c>
      <c r="T628" s="3" t="s">
        <v>5011</v>
      </c>
      <c r="U628" s="3"/>
      <c r="V628" s="3" t="s">
        <v>67</v>
      </c>
      <c r="W628" s="3" t="s">
        <v>68</v>
      </c>
      <c r="X628" s="3" t="s">
        <v>69</v>
      </c>
      <c r="Y628" s="3" t="s">
        <v>5012</v>
      </c>
      <c r="Z628" s="3" t="s">
        <v>240</v>
      </c>
      <c r="AA628" s="3" t="s">
        <v>4739</v>
      </c>
      <c r="AB628" s="3" t="s">
        <v>4740</v>
      </c>
      <c r="AC628" s="3" t="s">
        <v>5013</v>
      </c>
      <c r="AD628" s="3" t="s">
        <v>243</v>
      </c>
      <c r="AE628" s="7" t="str">
        <f>HYPERLINK("https://static.wenjuan.pub/6448a247d0af58d925dffb12/upload_file/595-Q30-16832712345...-104797.jpg?e=1683388971&amp;token=-S3u1w3JrmFKSFNKh6j5JQkPKMGLqf-aPDDdDxY6:TQiIGzaAnDayfKU1PqGs2GhW2Jg=","1683271234506.jpg")</f>
        <v>1683271234506.jpg</v>
      </c>
    </row>
    <row r="629" s="1" customFormat="1" spans="1:31">
      <c r="A629" s="2">
        <v>628</v>
      </c>
      <c r="B629" s="3" t="s">
        <v>5014</v>
      </c>
      <c r="C629" s="3" t="s">
        <v>51</v>
      </c>
      <c r="D629" s="3" t="s">
        <v>2738</v>
      </c>
      <c r="E629" s="3" t="s">
        <v>260</v>
      </c>
      <c r="F629" s="3" t="s">
        <v>5015</v>
      </c>
      <c r="G629" s="3" t="s">
        <v>5016</v>
      </c>
      <c r="H629" s="3" t="s">
        <v>56</v>
      </c>
      <c r="I629" s="3" t="s">
        <v>57</v>
      </c>
      <c r="J629" s="3" t="s">
        <v>231</v>
      </c>
      <c r="K629" s="3" t="s">
        <v>265</v>
      </c>
      <c r="L629" s="3" t="s">
        <v>4446</v>
      </c>
      <c r="M629" s="3" t="s">
        <v>827</v>
      </c>
      <c r="N629" s="3" t="s">
        <v>5017</v>
      </c>
      <c r="O629" s="3" t="s">
        <v>2738</v>
      </c>
      <c r="P629" s="3" t="s">
        <v>446</v>
      </c>
      <c r="Q629" s="3" t="s">
        <v>62</v>
      </c>
      <c r="R629" s="3" t="s">
        <v>591</v>
      </c>
      <c r="S629" s="3" t="s">
        <v>64</v>
      </c>
      <c r="T629" s="3" t="s">
        <v>65</v>
      </c>
      <c r="U629" s="3" t="s">
        <v>5018</v>
      </c>
      <c r="V629" s="3" t="s">
        <v>67</v>
      </c>
      <c r="W629" s="3" t="s">
        <v>339</v>
      </c>
      <c r="X629" s="3" t="s">
        <v>69</v>
      </c>
      <c r="Y629" s="3" t="s">
        <v>5016</v>
      </c>
      <c r="Z629" s="3" t="s">
        <v>240</v>
      </c>
      <c r="AA629" s="3" t="s">
        <v>4739</v>
      </c>
      <c r="AB629" s="3" t="s">
        <v>4740</v>
      </c>
      <c r="AC629" s="3" t="s">
        <v>5019</v>
      </c>
      <c r="AD629" s="3" t="s">
        <v>243</v>
      </c>
      <c r="AE629" s="7" t="str">
        <f>HYPERLINK("https://static.wenjuan.pub/6448a247d0af58d925dffb12/upload_file/602-Q30-image-717180.jpg?e=1683388971&amp;token=-S3u1w3JrmFKSFNKh6j5JQkPKMGLqf-aPDDdDxY6:0J5aIAMwS-peukt3WKZDTnCrzG8=","image.jpg")</f>
        <v>image.jpg</v>
      </c>
    </row>
    <row r="630" s="1" customFormat="1" spans="1:31">
      <c r="A630" s="2">
        <v>629</v>
      </c>
      <c r="B630" s="3" t="s">
        <v>5020</v>
      </c>
      <c r="C630" s="3" t="s">
        <v>51</v>
      </c>
      <c r="D630" s="3" t="s">
        <v>2738</v>
      </c>
      <c r="E630" s="3" t="s">
        <v>260</v>
      </c>
      <c r="F630" s="3" t="s">
        <v>5021</v>
      </c>
      <c r="G630" s="3" t="s">
        <v>5022</v>
      </c>
      <c r="H630" s="3" t="s">
        <v>56</v>
      </c>
      <c r="I630" s="3" t="s">
        <v>57</v>
      </c>
      <c r="J630" s="3" t="s">
        <v>231</v>
      </c>
      <c r="K630" s="3" t="s">
        <v>4684</v>
      </c>
      <c r="L630" s="3" t="s">
        <v>4785</v>
      </c>
      <c r="M630" s="3" t="s">
        <v>81</v>
      </c>
      <c r="N630" s="3" t="s">
        <v>5023</v>
      </c>
      <c r="O630" s="3" t="s">
        <v>2738</v>
      </c>
      <c r="P630" s="3" t="s">
        <v>5024</v>
      </c>
      <c r="Q630" s="3" t="s">
        <v>62</v>
      </c>
      <c r="R630" s="3" t="s">
        <v>57</v>
      </c>
      <c r="S630" s="3" t="s">
        <v>64</v>
      </c>
      <c r="T630" s="3" t="s">
        <v>97</v>
      </c>
      <c r="U630" s="3"/>
      <c r="V630" s="3" t="s">
        <v>4484</v>
      </c>
      <c r="W630" s="3" t="s">
        <v>68</v>
      </c>
      <c r="X630" s="3" t="s">
        <v>69</v>
      </c>
      <c r="Y630" s="3" t="s">
        <v>5025</v>
      </c>
      <c r="Z630" s="3" t="s">
        <v>240</v>
      </c>
      <c r="AA630" s="3" t="s">
        <v>4739</v>
      </c>
      <c r="AB630" s="3" t="s">
        <v>4740</v>
      </c>
      <c r="AC630" s="3" t="s">
        <v>5026</v>
      </c>
      <c r="AD630" s="3" t="s">
        <v>243</v>
      </c>
      <c r="AE630" s="7" t="str">
        <f>HYPERLINK("https://static.wenjuan.pub/6448a247d0af58d925dffb12/upload_file/628-Q30-image-550262.jpg?e=1683388971&amp;token=-S3u1w3JrmFKSFNKh6j5JQkPKMGLqf-aPDDdDxY6:jfyU5qG0eWBlxQm6dIgnGqVkDS8=","image.jpg")</f>
        <v>image.jpg</v>
      </c>
    </row>
    <row r="631" s="1" customFormat="1" spans="1:31">
      <c r="A631" s="2">
        <v>630</v>
      </c>
      <c r="B631" s="3" t="s">
        <v>5027</v>
      </c>
      <c r="C631" s="3" t="s">
        <v>51</v>
      </c>
      <c r="D631" s="3" t="s">
        <v>201</v>
      </c>
      <c r="E631" s="3" t="s">
        <v>260</v>
      </c>
      <c r="F631" s="3" t="s">
        <v>5028</v>
      </c>
      <c r="G631" s="3" t="s">
        <v>5029</v>
      </c>
      <c r="H631" s="3" t="s">
        <v>78</v>
      </c>
      <c r="I631" s="3" t="s">
        <v>57</v>
      </c>
      <c r="J631" s="3" t="s">
        <v>4498</v>
      </c>
      <c r="K631" s="3" t="s">
        <v>265</v>
      </c>
      <c r="L631" s="3" t="s">
        <v>4474</v>
      </c>
      <c r="M631" s="3" t="s">
        <v>81</v>
      </c>
      <c r="N631" s="3" t="s">
        <v>5030</v>
      </c>
      <c r="O631" s="3" t="s">
        <v>2738</v>
      </c>
      <c r="P631" s="3" t="s">
        <v>5031</v>
      </c>
      <c r="Q631" s="3" t="s">
        <v>62</v>
      </c>
      <c r="R631" s="3" t="s">
        <v>57</v>
      </c>
      <c r="S631" s="3" t="s">
        <v>64</v>
      </c>
      <c r="T631" s="3" t="s">
        <v>97</v>
      </c>
      <c r="U631" s="3"/>
      <c r="V631" s="3" t="s">
        <v>67</v>
      </c>
      <c r="W631" s="3" t="s">
        <v>99</v>
      </c>
      <c r="X631" s="3" t="s">
        <v>69</v>
      </c>
      <c r="Y631" s="3" t="s">
        <v>5032</v>
      </c>
      <c r="Z631" s="3" t="s">
        <v>240</v>
      </c>
      <c r="AA631" s="3" t="s">
        <v>4739</v>
      </c>
      <c r="AB631" s="3" t="s">
        <v>4740</v>
      </c>
      <c r="AC631" s="3" t="s">
        <v>5033</v>
      </c>
      <c r="AD631" s="3" t="s">
        <v>243</v>
      </c>
      <c r="AE631" s="7" t="str">
        <f>HYPERLINK("https://static.wenjuan.pub/6448a247d0af58d925dffb12/upload_file/636-Q30-mmexport168...-529359.jpg?e=1683388971&amp;token=-S3u1w3JrmFKSFNKh6j5JQkPKMGLqf-aPDDdDxY6:m2jviMebH2GT96DNzW-tVkJNNhs=","mmexport1682067121303.jpg")</f>
        <v>mmexport1682067121303.jpg</v>
      </c>
    </row>
    <row r="632" s="1" customFormat="1" spans="1:31">
      <c r="A632" s="2">
        <v>631</v>
      </c>
      <c r="B632" s="3" t="s">
        <v>5034</v>
      </c>
      <c r="C632" s="3" t="s">
        <v>51</v>
      </c>
      <c r="D632" s="3" t="s">
        <v>2738</v>
      </c>
      <c r="E632" s="3" t="s">
        <v>260</v>
      </c>
      <c r="F632" s="3" t="s">
        <v>5035</v>
      </c>
      <c r="G632" s="3" t="s">
        <v>5036</v>
      </c>
      <c r="H632" s="3" t="s">
        <v>146</v>
      </c>
      <c r="I632" s="3" t="s">
        <v>57</v>
      </c>
      <c r="J632" s="3" t="s">
        <v>159</v>
      </c>
      <c r="K632" s="3" t="s">
        <v>265</v>
      </c>
      <c r="L632" s="3" t="s">
        <v>4431</v>
      </c>
      <c r="M632" s="3" t="s">
        <v>234</v>
      </c>
      <c r="N632" s="3" t="s">
        <v>5037</v>
      </c>
      <c r="O632" s="3" t="s">
        <v>2738</v>
      </c>
      <c r="P632" s="3" t="s">
        <v>5038</v>
      </c>
      <c r="Q632" s="3" t="s">
        <v>62</v>
      </c>
      <c r="R632" s="3" t="s">
        <v>57</v>
      </c>
      <c r="S632" s="3" t="s">
        <v>64</v>
      </c>
      <c r="T632" s="3" t="s">
        <v>97</v>
      </c>
      <c r="U632" s="3"/>
      <c r="V632" s="3" t="s">
        <v>67</v>
      </c>
      <c r="W632" s="3" t="s">
        <v>68</v>
      </c>
      <c r="X632" s="3" t="s">
        <v>69</v>
      </c>
      <c r="Y632" s="3" t="s">
        <v>5039</v>
      </c>
      <c r="Z632" s="3" t="s">
        <v>240</v>
      </c>
      <c r="AA632" s="3" t="s">
        <v>4739</v>
      </c>
      <c r="AB632" s="3" t="s">
        <v>4740</v>
      </c>
      <c r="AC632" s="3" t="s">
        <v>5040</v>
      </c>
      <c r="AD632" s="3" t="s">
        <v>243</v>
      </c>
      <c r="AE632" s="7" t="str">
        <f>HYPERLINK("https://static.wenjuan.pub/6448a247d0af58d925dffb12/upload_file/654-Q30-16832745643...-784353.jpg?e=1683388971&amp;token=-S3u1w3JrmFKSFNKh6j5JQkPKMGLqf-aPDDdDxY6:Wb_r-mtIpl4YZ7OTmrPkvATvY4I=","1683274564304.jpg")</f>
        <v>1683274564304.jpg</v>
      </c>
    </row>
    <row r="633" s="1" customFormat="1" spans="1:31">
      <c r="A633" s="2">
        <v>632</v>
      </c>
      <c r="B633" s="3" t="s">
        <v>5041</v>
      </c>
      <c r="C633" s="3" t="s">
        <v>51</v>
      </c>
      <c r="D633" s="3" t="s">
        <v>2738</v>
      </c>
      <c r="E633" s="3" t="s">
        <v>260</v>
      </c>
      <c r="F633" s="3" t="s">
        <v>5042</v>
      </c>
      <c r="G633" s="3" t="s">
        <v>4723</v>
      </c>
      <c r="H633" s="3" t="s">
        <v>56</v>
      </c>
      <c r="I633" s="3" t="s">
        <v>57</v>
      </c>
      <c r="J633" s="3" t="s">
        <v>2918</v>
      </c>
      <c r="K633" s="3" t="s">
        <v>4406</v>
      </c>
      <c r="L633" s="3" t="s">
        <v>4970</v>
      </c>
      <c r="M633" s="3" t="s">
        <v>81</v>
      </c>
      <c r="N633" s="3" t="s">
        <v>5043</v>
      </c>
      <c r="O633" s="3" t="s">
        <v>2738</v>
      </c>
      <c r="P633" s="3" t="s">
        <v>1937</v>
      </c>
      <c r="Q633" s="3" t="s">
        <v>62</v>
      </c>
      <c r="R633" s="3" t="s">
        <v>63</v>
      </c>
      <c r="S633" s="3" t="s">
        <v>64</v>
      </c>
      <c r="T633" s="3" t="s">
        <v>65</v>
      </c>
      <c r="U633" s="3" t="s">
        <v>5044</v>
      </c>
      <c r="V633" s="3" t="s">
        <v>4577</v>
      </c>
      <c r="W633" s="3" t="s">
        <v>99</v>
      </c>
      <c r="X633" s="3" t="s">
        <v>69</v>
      </c>
      <c r="Y633" s="3" t="s">
        <v>5045</v>
      </c>
      <c r="Z633" s="3" t="s">
        <v>240</v>
      </c>
      <c r="AA633" s="3" t="s">
        <v>4739</v>
      </c>
      <c r="AB633" s="3" t="s">
        <v>4740</v>
      </c>
      <c r="AC633" s="3" t="s">
        <v>5046</v>
      </c>
      <c r="AD633" s="3" t="s">
        <v>243</v>
      </c>
      <c r="AE633" s="7" t="str">
        <f>HYPERLINK("https://static.wenjuan.pub/6448a247d0af58d925dffb12/upload_file/664-Q30-1BDFC3C8-E8...-522592.jpeg?e=1683388971&amp;token=-S3u1w3JrmFKSFNKh6j5JQkPKMGLqf-aPDDdDxY6:UMdPr754E1B6XvB_tQPQdtDQBlM=","1BDFC3C8-E8B9-4977-9A12-A0F2CC067A03.jpeg")</f>
        <v>1BDFC3C8-E8B9-4977-9A12-A0F2CC067A03.jpeg</v>
      </c>
    </row>
    <row r="634" s="1" customFormat="1" spans="1:31">
      <c r="A634" s="2">
        <v>633</v>
      </c>
      <c r="B634" s="3" t="s">
        <v>5047</v>
      </c>
      <c r="C634" s="3" t="s">
        <v>51</v>
      </c>
      <c r="D634" s="3" t="s">
        <v>201</v>
      </c>
      <c r="E634" s="3" t="s">
        <v>260</v>
      </c>
      <c r="F634" s="3" t="s">
        <v>5048</v>
      </c>
      <c r="G634" s="3" t="s">
        <v>5049</v>
      </c>
      <c r="H634" s="3" t="s">
        <v>78</v>
      </c>
      <c r="I634" s="3" t="s">
        <v>132</v>
      </c>
      <c r="J634" s="3" t="s">
        <v>2317</v>
      </c>
      <c r="K634" s="3" t="s">
        <v>4406</v>
      </c>
      <c r="L634" s="3" t="s">
        <v>266</v>
      </c>
      <c r="M634" s="3" t="s">
        <v>81</v>
      </c>
      <c r="N634" s="3" t="s">
        <v>5050</v>
      </c>
      <c r="O634" s="3" t="s">
        <v>2238</v>
      </c>
      <c r="P634" s="3" t="s">
        <v>292</v>
      </c>
      <c r="Q634" s="3" t="s">
        <v>62</v>
      </c>
      <c r="R634" s="3" t="s">
        <v>3701</v>
      </c>
      <c r="S634" s="3" t="s">
        <v>64</v>
      </c>
      <c r="T634" s="3" t="s">
        <v>65</v>
      </c>
      <c r="U634" s="3" t="s">
        <v>5051</v>
      </c>
      <c r="V634" s="3" t="s">
        <v>240</v>
      </c>
      <c r="W634" s="3" t="s">
        <v>68</v>
      </c>
      <c r="X634" s="3" t="s">
        <v>69</v>
      </c>
      <c r="Y634" s="3" t="s">
        <v>5049</v>
      </c>
      <c r="Z634" s="3" t="s">
        <v>240</v>
      </c>
      <c r="AA634" s="3" t="s">
        <v>4739</v>
      </c>
      <c r="AB634" s="3" t="s">
        <v>4740</v>
      </c>
      <c r="AC634" s="3" t="s">
        <v>5052</v>
      </c>
      <c r="AD634" s="3" t="s">
        <v>243</v>
      </c>
      <c r="AE634" s="7" t="str">
        <f>HYPERLINK("https://static.wenjuan.pub/6448a247d0af58d925dffb12/upload_file/669-Q30-image-615467.jpg?e=1683388971&amp;token=-S3u1w3JrmFKSFNKh6j5JQkPKMGLqf-aPDDdDxY6:GN7G22p3sGzCARl4JB0meXgMEk4=","image.jpg")</f>
        <v>image.jpg</v>
      </c>
    </row>
    <row r="635" s="1" customFormat="1" spans="1:31">
      <c r="A635" s="2">
        <v>634</v>
      </c>
      <c r="B635" s="3" t="s">
        <v>5053</v>
      </c>
      <c r="C635" s="3" t="s">
        <v>51</v>
      </c>
      <c r="D635" s="3" t="s">
        <v>2738</v>
      </c>
      <c r="E635" s="3" t="s">
        <v>260</v>
      </c>
      <c r="F635" s="3" t="s">
        <v>5054</v>
      </c>
      <c r="G635" s="3" t="s">
        <v>5055</v>
      </c>
      <c r="H635" s="3" t="s">
        <v>56</v>
      </c>
      <c r="I635" s="3" t="s">
        <v>57</v>
      </c>
      <c r="J635" s="3" t="s">
        <v>1418</v>
      </c>
      <c r="K635" s="3" t="s">
        <v>265</v>
      </c>
      <c r="L635" s="3" t="s">
        <v>4446</v>
      </c>
      <c r="M635" s="3" t="s">
        <v>5056</v>
      </c>
      <c r="N635" s="3" t="s">
        <v>5057</v>
      </c>
      <c r="O635" s="3" t="s">
        <v>2738</v>
      </c>
      <c r="P635" s="3" t="s">
        <v>5058</v>
      </c>
      <c r="Q635" s="3" t="s">
        <v>62</v>
      </c>
      <c r="R635" s="3" t="s">
        <v>63</v>
      </c>
      <c r="S635" s="3" t="s">
        <v>64</v>
      </c>
      <c r="T635" s="3" t="s">
        <v>97</v>
      </c>
      <c r="U635" s="3" t="s">
        <v>5059</v>
      </c>
      <c r="V635" s="3" t="s">
        <v>4409</v>
      </c>
      <c r="W635" s="3" t="s">
        <v>99</v>
      </c>
      <c r="X635" s="3" t="s">
        <v>69</v>
      </c>
      <c r="Y635" s="3" t="s">
        <v>5060</v>
      </c>
      <c r="Z635" s="3" t="s">
        <v>240</v>
      </c>
      <c r="AA635" s="2" t="s">
        <v>5061</v>
      </c>
      <c r="AB635" s="3" t="s">
        <v>4740</v>
      </c>
      <c r="AC635" s="3" t="s">
        <v>5062</v>
      </c>
      <c r="AD635" s="3" t="s">
        <v>243</v>
      </c>
      <c r="AE635" s="7" t="str">
        <f>HYPERLINK("https://static.wenjuan.pub/6448a247d0af58d925dffb12/upload_file/207-Q30-16832552662...-438623.jpg?e=1683388971&amp;token=-S3u1w3JrmFKSFNKh6j5JQkPKMGLqf-aPDDdDxY6:ZL2N-PwE5F7wXO6BByTIdNFa7As=","1683255266259.jpg")</f>
        <v>1683255266259.jpg</v>
      </c>
    </row>
    <row r="636" s="1" customFormat="1" spans="1:31">
      <c r="A636" s="2">
        <v>635</v>
      </c>
      <c r="B636" s="3" t="s">
        <v>5063</v>
      </c>
      <c r="C636" s="3" t="s">
        <v>51</v>
      </c>
      <c r="D636" s="3" t="s">
        <v>3061</v>
      </c>
      <c r="E636" s="3" t="s">
        <v>275</v>
      </c>
      <c r="F636" s="3" t="s">
        <v>5064</v>
      </c>
      <c r="G636" s="3" t="s">
        <v>5065</v>
      </c>
      <c r="H636" s="3" t="s">
        <v>56</v>
      </c>
      <c r="I636" s="3" t="s">
        <v>57</v>
      </c>
      <c r="J636" s="3" t="s">
        <v>219</v>
      </c>
      <c r="K636" s="3" t="s">
        <v>265</v>
      </c>
      <c r="L636" s="3" t="s">
        <v>280</v>
      </c>
      <c r="M636" s="3" t="s">
        <v>81</v>
      </c>
      <c r="N636" s="3" t="s">
        <v>5066</v>
      </c>
      <c r="O636" s="3" t="s">
        <v>3061</v>
      </c>
      <c r="P636" s="3" t="s">
        <v>172</v>
      </c>
      <c r="Q636" s="3" t="s">
        <v>62</v>
      </c>
      <c r="R636" s="3" t="s">
        <v>63</v>
      </c>
      <c r="S636" s="3" t="s">
        <v>64</v>
      </c>
      <c r="T636" s="3" t="s">
        <v>65</v>
      </c>
      <c r="U636" s="3"/>
      <c r="V636" s="3" t="s">
        <v>5067</v>
      </c>
      <c r="W636" s="3" t="s">
        <v>68</v>
      </c>
      <c r="X636" s="3" t="s">
        <v>69</v>
      </c>
      <c r="Y636" s="3" t="s">
        <v>5068</v>
      </c>
      <c r="Z636" s="3" t="s">
        <v>240</v>
      </c>
      <c r="AA636" s="3" t="s">
        <v>5069</v>
      </c>
      <c r="AB636" s="3" t="s">
        <v>286</v>
      </c>
      <c r="AC636" s="3">
        <v>2023069014</v>
      </c>
      <c r="AD636" s="3" t="s">
        <v>243</v>
      </c>
      <c r="AE636" s="7" t="str">
        <f>HYPERLINK("https://static.wenjuan.pub/6448a247d0af58d925dffb12/upload_file/651-Q30-image-798290等.zip?e=1683388971&amp;token=-S3u1w3JrmFKSFNKh6j5JQkPKMGLqf-aPDDdDxY6:zmUHnSyQtKu5KmqqrGmcGbsFpyA=","image等.zip")</f>
        <v>image等.zip</v>
      </c>
    </row>
    <row r="637" s="1" customFormat="1" spans="1:31">
      <c r="A637" s="2">
        <v>636</v>
      </c>
      <c r="B637" s="3" t="s">
        <v>5070</v>
      </c>
      <c r="C637" s="3" t="s">
        <v>142</v>
      </c>
      <c r="D637" s="3" t="s">
        <v>227</v>
      </c>
      <c r="E637" s="3" t="s">
        <v>275</v>
      </c>
      <c r="F637" s="3" t="s">
        <v>5071</v>
      </c>
      <c r="G637" s="3" t="s">
        <v>5072</v>
      </c>
      <c r="H637" s="3" t="s">
        <v>78</v>
      </c>
      <c r="I637" s="3" t="s">
        <v>57</v>
      </c>
      <c r="J637" s="3" t="s">
        <v>4800</v>
      </c>
      <c r="K637" s="3" t="s">
        <v>2049</v>
      </c>
      <c r="L637" s="3" t="s">
        <v>280</v>
      </c>
      <c r="M637" s="3" t="s">
        <v>234</v>
      </c>
      <c r="N637" s="3" t="s">
        <v>5073</v>
      </c>
      <c r="O637" s="3" t="s">
        <v>227</v>
      </c>
      <c r="P637" s="3" t="s">
        <v>83</v>
      </c>
      <c r="Q637" s="3" t="s">
        <v>62</v>
      </c>
      <c r="R637" s="3" t="s">
        <v>558</v>
      </c>
      <c r="S637" s="3" t="s">
        <v>64</v>
      </c>
      <c r="T637" s="3" t="s">
        <v>97</v>
      </c>
      <c r="U637" s="3"/>
      <c r="V637" s="3" t="s">
        <v>240</v>
      </c>
      <c r="W637" s="3" t="s">
        <v>68</v>
      </c>
      <c r="X637" s="3" t="s">
        <v>69</v>
      </c>
      <c r="Y637" s="3" t="s">
        <v>5074</v>
      </c>
      <c r="Z637" s="3" t="s">
        <v>240</v>
      </c>
      <c r="AA637" s="3" t="s">
        <v>5069</v>
      </c>
      <c r="AB637" s="3" t="s">
        <v>286</v>
      </c>
      <c r="AC637" s="3" t="s">
        <v>5075</v>
      </c>
      <c r="AD637" s="3" t="s">
        <v>243</v>
      </c>
      <c r="AE637" s="7" t="str">
        <f>HYPERLINK("https://static.wenjuan.pub/6448a247d0af58d925dffb12/upload_file/67-Q30-D1C912A3-9B...-884663.jpeg?e=1683388971&amp;token=-S3u1w3JrmFKSFNKh6j5JQkPKMGLqf-aPDDdDxY6:HPkpTxYYXE6TLk3HgUz6Oxk10wY=","D1C912A3-9B4A-45A6-A54C-85251BBD3AB5.jpeg")</f>
        <v>D1C912A3-9B4A-45A6-A54C-85251BBD3AB5.jpeg</v>
      </c>
    </row>
    <row r="638" s="1" customFormat="1" spans="1:31">
      <c r="A638" s="2">
        <v>637</v>
      </c>
      <c r="B638" s="3" t="s">
        <v>5076</v>
      </c>
      <c r="C638" s="3" t="s">
        <v>142</v>
      </c>
      <c r="D638" s="3" t="s">
        <v>227</v>
      </c>
      <c r="E638" s="3" t="s">
        <v>275</v>
      </c>
      <c r="F638" s="3" t="s">
        <v>5077</v>
      </c>
      <c r="G638" s="3" t="s">
        <v>5078</v>
      </c>
      <c r="H638" s="3" t="s">
        <v>56</v>
      </c>
      <c r="I638" s="3" t="s">
        <v>57</v>
      </c>
      <c r="J638" s="3" t="s">
        <v>2041</v>
      </c>
      <c r="K638" s="3" t="s">
        <v>1128</v>
      </c>
      <c r="L638" s="3" t="s">
        <v>280</v>
      </c>
      <c r="M638" s="3" t="s">
        <v>2571</v>
      </c>
      <c r="N638" s="3" t="s">
        <v>5079</v>
      </c>
      <c r="O638" s="3" t="s">
        <v>227</v>
      </c>
      <c r="P638" s="3" t="s">
        <v>83</v>
      </c>
      <c r="Q638" s="3" t="s">
        <v>62</v>
      </c>
      <c r="R638" s="3" t="s">
        <v>63</v>
      </c>
      <c r="S638" s="3" t="s">
        <v>64</v>
      </c>
      <c r="T638" s="3" t="s">
        <v>65</v>
      </c>
      <c r="U638" s="3" t="s">
        <v>5080</v>
      </c>
      <c r="V638" s="3" t="s">
        <v>5081</v>
      </c>
      <c r="W638" s="3" t="s">
        <v>68</v>
      </c>
      <c r="X638" s="3" t="s">
        <v>69</v>
      </c>
      <c r="Y638" s="3" t="s">
        <v>5082</v>
      </c>
      <c r="Z638" s="3" t="s">
        <v>240</v>
      </c>
      <c r="AA638" s="3" t="s">
        <v>5069</v>
      </c>
      <c r="AB638" s="3" t="s">
        <v>286</v>
      </c>
      <c r="AC638" s="3" t="s">
        <v>5083</v>
      </c>
      <c r="AD638" s="3" t="s">
        <v>243</v>
      </c>
      <c r="AE638" s="7" t="str">
        <f>HYPERLINK("https://static.wenjuan.pub/6448a247d0af58d925dffb12/upload_file/65-Q30-image-169943.jpg?e=1683388971&amp;token=-S3u1w3JrmFKSFNKh6j5JQkPKMGLqf-aPDDdDxY6:xdvqnLTeBEjGwFF5uDfAmZKQwcQ=","image.jpg")</f>
        <v>image.jpg</v>
      </c>
    </row>
    <row r="639" s="1" customFormat="1" spans="1:31">
      <c r="A639" s="2">
        <v>638</v>
      </c>
      <c r="B639" s="3" t="s">
        <v>5084</v>
      </c>
      <c r="C639" s="3" t="s">
        <v>51</v>
      </c>
      <c r="D639" s="3" t="s">
        <v>227</v>
      </c>
      <c r="E639" s="3" t="s">
        <v>275</v>
      </c>
      <c r="F639" s="3" t="s">
        <v>5085</v>
      </c>
      <c r="G639" s="3" t="s">
        <v>5086</v>
      </c>
      <c r="H639" s="3" t="s">
        <v>56</v>
      </c>
      <c r="I639" s="3" t="s">
        <v>132</v>
      </c>
      <c r="J639" s="3" t="s">
        <v>2317</v>
      </c>
      <c r="K639" s="3" t="s">
        <v>4406</v>
      </c>
      <c r="L639" s="3" t="s">
        <v>280</v>
      </c>
      <c r="M639" s="3" t="s">
        <v>1897</v>
      </c>
      <c r="N639" s="3" t="s">
        <v>5087</v>
      </c>
      <c r="O639" s="3" t="s">
        <v>227</v>
      </c>
      <c r="P639" s="3" t="s">
        <v>83</v>
      </c>
      <c r="Q639" s="3" t="s">
        <v>62</v>
      </c>
      <c r="R639" s="3" t="s">
        <v>5088</v>
      </c>
      <c r="S639" s="3" t="s">
        <v>64</v>
      </c>
      <c r="T639" s="3" t="s">
        <v>65</v>
      </c>
      <c r="U639" s="3" t="s">
        <v>5089</v>
      </c>
      <c r="V639" s="3" t="s">
        <v>5090</v>
      </c>
      <c r="W639" s="3" t="s">
        <v>68</v>
      </c>
      <c r="X639" s="3" t="s">
        <v>69</v>
      </c>
      <c r="Y639" s="3" t="s">
        <v>5091</v>
      </c>
      <c r="Z639" s="3" t="s">
        <v>240</v>
      </c>
      <c r="AA639" s="3" t="s">
        <v>5069</v>
      </c>
      <c r="AB639" s="3" t="s">
        <v>286</v>
      </c>
      <c r="AC639" s="3" t="s">
        <v>5092</v>
      </c>
      <c r="AD639" s="3" t="s">
        <v>243</v>
      </c>
      <c r="AE639" s="7" t="str">
        <f>HYPERLINK("https://static.wenjuan.pub/6448a247d0af58d925dffb12/upload_file/61-Q30-image-141285.jpg?e=1683388971&amp;token=-S3u1w3JrmFKSFNKh6j5JQkPKMGLqf-aPDDdDxY6:TU-HRikj-WDm2mEUxUpydkGDgy0=","image.jpg")</f>
        <v>image.jpg</v>
      </c>
    </row>
    <row r="640" s="1" customFormat="1" spans="1:31">
      <c r="A640" s="2">
        <v>639</v>
      </c>
      <c r="B640" s="3" t="s">
        <v>5093</v>
      </c>
      <c r="C640" s="3" t="s">
        <v>51</v>
      </c>
      <c r="D640" s="3" t="s">
        <v>227</v>
      </c>
      <c r="E640" s="3" t="s">
        <v>275</v>
      </c>
      <c r="F640" s="3" t="s">
        <v>5094</v>
      </c>
      <c r="G640" s="3" t="s">
        <v>5095</v>
      </c>
      <c r="H640" s="3" t="s">
        <v>78</v>
      </c>
      <c r="I640" s="3" t="s">
        <v>132</v>
      </c>
      <c r="J640" s="3" t="s">
        <v>5096</v>
      </c>
      <c r="K640" s="3" t="s">
        <v>1787</v>
      </c>
      <c r="L640" s="3" t="s">
        <v>280</v>
      </c>
      <c r="M640" s="3" t="s">
        <v>122</v>
      </c>
      <c r="N640" s="3" t="s">
        <v>5097</v>
      </c>
      <c r="O640" s="3" t="s">
        <v>227</v>
      </c>
      <c r="P640" s="3" t="s">
        <v>315</v>
      </c>
      <c r="Q640" s="3" t="s">
        <v>62</v>
      </c>
      <c r="R640" s="3" t="s">
        <v>5098</v>
      </c>
      <c r="S640" s="3" t="s">
        <v>64</v>
      </c>
      <c r="T640" s="3" t="s">
        <v>65</v>
      </c>
      <c r="U640" s="3" t="s">
        <v>5099</v>
      </c>
      <c r="V640" s="3" t="s">
        <v>67</v>
      </c>
      <c r="W640" s="3" t="s">
        <v>68</v>
      </c>
      <c r="X640" s="3" t="s">
        <v>69</v>
      </c>
      <c r="Y640" s="3" t="s">
        <v>5100</v>
      </c>
      <c r="Z640" s="3" t="s">
        <v>240</v>
      </c>
      <c r="AA640" s="3" t="s">
        <v>5069</v>
      </c>
      <c r="AB640" s="3" t="s">
        <v>286</v>
      </c>
      <c r="AC640" s="3" t="s">
        <v>5101</v>
      </c>
      <c r="AD640" s="3" t="s">
        <v>243</v>
      </c>
      <c r="AE640" s="7" t="str">
        <f>HYPERLINK("https://static.wenjuan.pub/6448a247d0af58d925dffb12/upload_file/96-Q30-16832509227...-741055.jpg?e=1683388971&amp;token=-S3u1w3JrmFKSFNKh6j5JQkPKMGLqf-aPDDdDxY6:j1iYGyzSKBLl9qhnVMpJkkXlACc=","1683250922799.jpg")</f>
        <v>1683250922799.jpg</v>
      </c>
    </row>
    <row r="641" s="1" customFormat="1" spans="1:31">
      <c r="A641" s="2">
        <v>640</v>
      </c>
      <c r="B641" s="3" t="s">
        <v>5102</v>
      </c>
      <c r="C641" s="3" t="s">
        <v>51</v>
      </c>
      <c r="D641" s="3" t="s">
        <v>227</v>
      </c>
      <c r="E641" s="3" t="s">
        <v>275</v>
      </c>
      <c r="F641" s="3" t="s">
        <v>5103</v>
      </c>
      <c r="G641" s="3" t="s">
        <v>5104</v>
      </c>
      <c r="H641" s="3" t="s">
        <v>78</v>
      </c>
      <c r="I641" s="3" t="s">
        <v>263</v>
      </c>
      <c r="J641" s="3" t="s">
        <v>675</v>
      </c>
      <c r="K641" s="3" t="s">
        <v>4513</v>
      </c>
      <c r="L641" s="3" t="s">
        <v>280</v>
      </c>
      <c r="M641" s="3" t="s">
        <v>59</v>
      </c>
      <c r="N641" s="3" t="s">
        <v>5105</v>
      </c>
      <c r="O641" s="3" t="s">
        <v>227</v>
      </c>
      <c r="P641" s="3" t="s">
        <v>883</v>
      </c>
      <c r="Q641" s="3" t="s">
        <v>62</v>
      </c>
      <c r="R641" s="3" t="s">
        <v>4524</v>
      </c>
      <c r="S641" s="3" t="s">
        <v>196</v>
      </c>
      <c r="T641" s="3" t="s">
        <v>97</v>
      </c>
      <c r="U641" s="3"/>
      <c r="V641" s="3" t="s">
        <v>210</v>
      </c>
      <c r="W641" s="3" t="s">
        <v>99</v>
      </c>
      <c r="X641" s="3" t="s">
        <v>69</v>
      </c>
      <c r="Y641" s="3" t="s">
        <v>5106</v>
      </c>
      <c r="Z641" s="3" t="s">
        <v>240</v>
      </c>
      <c r="AA641" s="3" t="s">
        <v>5069</v>
      </c>
      <c r="AB641" s="3" t="s">
        <v>286</v>
      </c>
      <c r="AC641" s="3" t="s">
        <v>5107</v>
      </c>
      <c r="AD641" s="3" t="s">
        <v>243</v>
      </c>
      <c r="AE641" s="7" t="str">
        <f>HYPERLINK("https://static.wenjuan.pub/6448a247d0af58d925dffb12/upload_file/113-Q30-16832515348...-722714.jpg?e=1683388971&amp;token=-S3u1w3JrmFKSFNKh6j5JQkPKMGLqf-aPDDdDxY6:bGYtL8ui510fotbgstjmwuNCzps=","1683251534831.jpg")</f>
        <v>1683251534831.jpg</v>
      </c>
    </row>
    <row r="642" s="1" customFormat="1" spans="1:31">
      <c r="A642" s="2">
        <v>641</v>
      </c>
      <c r="B642" s="3" t="s">
        <v>5108</v>
      </c>
      <c r="C642" s="3" t="s">
        <v>51</v>
      </c>
      <c r="D642" s="3" t="s">
        <v>227</v>
      </c>
      <c r="E642" s="3" t="s">
        <v>275</v>
      </c>
      <c r="F642" s="3" t="s">
        <v>5109</v>
      </c>
      <c r="G642" s="3" t="s">
        <v>5110</v>
      </c>
      <c r="H642" s="3" t="s">
        <v>56</v>
      </c>
      <c r="I642" s="3" t="s">
        <v>57</v>
      </c>
      <c r="J642" s="3" t="s">
        <v>5111</v>
      </c>
      <c r="K642" s="3" t="s">
        <v>3150</v>
      </c>
      <c r="L642" s="3" t="s">
        <v>280</v>
      </c>
      <c r="M642" s="3" t="s">
        <v>5112</v>
      </c>
      <c r="N642" s="3" t="s">
        <v>5113</v>
      </c>
      <c r="O642" s="3" t="s">
        <v>227</v>
      </c>
      <c r="P642" s="3" t="s">
        <v>5114</v>
      </c>
      <c r="Q642" s="3" t="s">
        <v>62</v>
      </c>
      <c r="R642" s="3" t="s">
        <v>57</v>
      </c>
      <c r="S642" s="3" t="s">
        <v>64</v>
      </c>
      <c r="T642" s="3" t="s">
        <v>97</v>
      </c>
      <c r="U642" s="3"/>
      <c r="V642" s="3" t="s">
        <v>5081</v>
      </c>
      <c r="W642" s="3" t="s">
        <v>68</v>
      </c>
      <c r="X642" s="3" t="s">
        <v>5115</v>
      </c>
      <c r="Y642" s="3" t="s">
        <v>5116</v>
      </c>
      <c r="Z642" s="3" t="s">
        <v>240</v>
      </c>
      <c r="AA642" s="3" t="s">
        <v>5069</v>
      </c>
      <c r="AB642" s="3" t="s">
        <v>286</v>
      </c>
      <c r="AC642" s="3" t="s">
        <v>5117</v>
      </c>
      <c r="AD642" s="3" t="s">
        <v>243</v>
      </c>
      <c r="AE642" s="7" t="str">
        <f>HYPERLINK("https://static.wenjuan.pub/6448a247d0af58d925dffb12/upload_file/140-Q30-16832524644...-971231.jpg?e=1683388971&amp;token=-S3u1w3JrmFKSFNKh6j5JQkPKMGLqf-aPDDdDxY6:r_f1kjZC1T2eIjOJU47RaAB_1Fk=","1683252464462.jpg")</f>
        <v>1683252464462.jpg</v>
      </c>
    </row>
    <row r="643" s="1" customFormat="1" spans="1:31">
      <c r="A643" s="2">
        <v>642</v>
      </c>
      <c r="B643" s="3" t="s">
        <v>5118</v>
      </c>
      <c r="C643" s="3" t="s">
        <v>51</v>
      </c>
      <c r="D643" s="3" t="s">
        <v>227</v>
      </c>
      <c r="E643" s="3" t="s">
        <v>275</v>
      </c>
      <c r="F643" s="3" t="s">
        <v>5119</v>
      </c>
      <c r="G643" s="3" t="s">
        <v>5120</v>
      </c>
      <c r="H643" s="3" t="s">
        <v>56</v>
      </c>
      <c r="I643" s="3" t="s">
        <v>57</v>
      </c>
      <c r="J643" s="3" t="s">
        <v>16</v>
      </c>
      <c r="K643" s="3" t="s">
        <v>1787</v>
      </c>
      <c r="L643" s="3" t="s">
        <v>280</v>
      </c>
      <c r="M643" s="3" t="s">
        <v>5121</v>
      </c>
      <c r="N643" s="3" t="s">
        <v>5122</v>
      </c>
      <c r="O643" s="3" t="s">
        <v>227</v>
      </c>
      <c r="P643" s="3" t="s">
        <v>195</v>
      </c>
      <c r="Q643" s="3" t="s">
        <v>62</v>
      </c>
      <c r="R643" s="3" t="s">
        <v>57</v>
      </c>
      <c r="S643" s="3" t="s">
        <v>64</v>
      </c>
      <c r="T643" s="3" t="s">
        <v>97</v>
      </c>
      <c r="U643" s="3"/>
      <c r="V643" s="3" t="s">
        <v>67</v>
      </c>
      <c r="W643" s="3" t="s">
        <v>68</v>
      </c>
      <c r="X643" s="3" t="s">
        <v>69</v>
      </c>
      <c r="Y643" s="3" t="s">
        <v>5123</v>
      </c>
      <c r="Z643" s="3" t="s">
        <v>240</v>
      </c>
      <c r="AA643" s="3" t="s">
        <v>5069</v>
      </c>
      <c r="AB643" s="3" t="s">
        <v>286</v>
      </c>
      <c r="AC643" s="3" t="s">
        <v>5124</v>
      </c>
      <c r="AD643" s="3" t="s">
        <v>243</v>
      </c>
      <c r="AE643" s="7" t="str">
        <f>HYPERLINK("https://static.wenjuan.pub/6448a247d0af58d925dffb12/upload_file/137-Q30-16832522263...-457389.jpg?e=1683388971&amp;token=-S3u1w3JrmFKSFNKh6j5JQkPKMGLqf-aPDDdDxY6:rMYYcRJHWV1Pgn1exU_H6DFAVUY=","1683252226338.jpg")</f>
        <v>1683252226338.jpg</v>
      </c>
    </row>
    <row r="644" s="1" customFormat="1" spans="1:31">
      <c r="A644" s="2">
        <v>643</v>
      </c>
      <c r="B644" s="3" t="s">
        <v>5125</v>
      </c>
      <c r="C644" s="3" t="s">
        <v>51</v>
      </c>
      <c r="D644" s="3" t="s">
        <v>227</v>
      </c>
      <c r="E644" s="3" t="s">
        <v>275</v>
      </c>
      <c r="F644" s="3" t="s">
        <v>5126</v>
      </c>
      <c r="G644" s="3" t="s">
        <v>5127</v>
      </c>
      <c r="H644" s="3" t="s">
        <v>56</v>
      </c>
      <c r="I644" s="3" t="s">
        <v>57</v>
      </c>
      <c r="J644" s="3" t="s">
        <v>5128</v>
      </c>
      <c r="K644" s="3" t="s">
        <v>1787</v>
      </c>
      <c r="L644" s="3" t="s">
        <v>5129</v>
      </c>
      <c r="M644" s="3" t="s">
        <v>81</v>
      </c>
      <c r="N644" s="3" t="s">
        <v>5130</v>
      </c>
      <c r="O644" s="3" t="s">
        <v>227</v>
      </c>
      <c r="P644" s="3" t="s">
        <v>5131</v>
      </c>
      <c r="Q644" s="3" t="s">
        <v>62</v>
      </c>
      <c r="R644" s="3" t="s">
        <v>63</v>
      </c>
      <c r="S644" s="3" t="s">
        <v>64</v>
      </c>
      <c r="T644" s="3" t="s">
        <v>97</v>
      </c>
      <c r="U644" s="3"/>
      <c r="V644" s="3" t="s">
        <v>5090</v>
      </c>
      <c r="W644" s="3" t="s">
        <v>68</v>
      </c>
      <c r="X644" s="3" t="s">
        <v>69</v>
      </c>
      <c r="Y644" s="3" t="s">
        <v>5132</v>
      </c>
      <c r="Z644" s="3" t="s">
        <v>240</v>
      </c>
      <c r="AA644" s="3" t="s">
        <v>5069</v>
      </c>
      <c r="AB644" s="3" t="s">
        <v>286</v>
      </c>
      <c r="AC644" s="3" t="s">
        <v>5133</v>
      </c>
      <c r="AD644" s="3" t="s">
        <v>243</v>
      </c>
      <c r="AE644" s="7" t="str">
        <f>HYPERLINK("https://static.wenjuan.pub/6448a247d0af58d925dffb12/upload_file/129-Q30-16832521246...-689344.jpg?e=1683388971&amp;token=-S3u1w3JrmFKSFNKh6j5JQkPKMGLqf-aPDDdDxY6:LXPEip0CTI1wAZ8e5BEz241N0-8=","1683252124664.jpg")</f>
        <v>1683252124664.jpg</v>
      </c>
    </row>
    <row r="645" s="1" customFormat="1" spans="1:31">
      <c r="A645" s="2">
        <v>644</v>
      </c>
      <c r="B645" s="3" t="s">
        <v>5134</v>
      </c>
      <c r="C645" s="3" t="s">
        <v>142</v>
      </c>
      <c r="D645" s="3" t="s">
        <v>227</v>
      </c>
      <c r="E645" s="3" t="s">
        <v>275</v>
      </c>
      <c r="F645" s="3" t="s">
        <v>5135</v>
      </c>
      <c r="G645" s="3" t="s">
        <v>5136</v>
      </c>
      <c r="H645" s="3" t="s">
        <v>56</v>
      </c>
      <c r="I645" s="3" t="s">
        <v>57</v>
      </c>
      <c r="J645" s="3" t="s">
        <v>817</v>
      </c>
      <c r="K645" s="3" t="s">
        <v>220</v>
      </c>
      <c r="L645" s="3" t="s">
        <v>5137</v>
      </c>
      <c r="M645" s="3" t="s">
        <v>81</v>
      </c>
      <c r="N645" s="3" t="s">
        <v>5138</v>
      </c>
      <c r="O645" s="3" t="s">
        <v>227</v>
      </c>
      <c r="P645" s="3" t="s">
        <v>315</v>
      </c>
      <c r="Q645" s="3" t="s">
        <v>62</v>
      </c>
      <c r="R645" s="3" t="s">
        <v>63</v>
      </c>
      <c r="S645" s="3" t="s">
        <v>64</v>
      </c>
      <c r="T645" s="3" t="s">
        <v>97</v>
      </c>
      <c r="U645" s="3"/>
      <c r="V645" s="3" t="s">
        <v>210</v>
      </c>
      <c r="W645" s="3" t="s">
        <v>68</v>
      </c>
      <c r="X645" s="3" t="s">
        <v>69</v>
      </c>
      <c r="Y645" s="3" t="s">
        <v>5139</v>
      </c>
      <c r="Z645" s="3" t="s">
        <v>240</v>
      </c>
      <c r="AA645" s="3" t="s">
        <v>5069</v>
      </c>
      <c r="AB645" s="3" t="s">
        <v>286</v>
      </c>
      <c r="AC645" s="3" t="s">
        <v>5140</v>
      </c>
      <c r="AD645" s="3" t="s">
        <v>243</v>
      </c>
      <c r="AE645" s="7" t="str">
        <f>HYPERLINK("https://static.wenjuan.pub/6448a247d0af58d925dffb12/upload_file/147-Q30-16832527901...-367472.jpg?e=1683388971&amp;token=-S3u1w3JrmFKSFNKh6j5JQkPKMGLqf-aPDDdDxY6:QhJaS-gbI3KXE0QnjVDo_jF3Clw=","1683252790140.jpg")</f>
        <v>1683252790140.jpg</v>
      </c>
    </row>
    <row r="646" s="1" customFormat="1" spans="1:31">
      <c r="A646" s="2">
        <v>645</v>
      </c>
      <c r="B646" s="3" t="s">
        <v>5141</v>
      </c>
      <c r="C646" s="3" t="s">
        <v>51</v>
      </c>
      <c r="D646" s="3" t="s">
        <v>227</v>
      </c>
      <c r="E646" s="3" t="s">
        <v>275</v>
      </c>
      <c r="F646" s="3" t="s">
        <v>5142</v>
      </c>
      <c r="G646" s="3" t="s">
        <v>5143</v>
      </c>
      <c r="H646" s="3" t="s">
        <v>56</v>
      </c>
      <c r="I646" s="3" t="s">
        <v>57</v>
      </c>
      <c r="J646" s="3" t="s">
        <v>264</v>
      </c>
      <c r="K646" s="3" t="s">
        <v>4513</v>
      </c>
      <c r="L646" s="3" t="s">
        <v>5144</v>
      </c>
      <c r="M646" s="3" t="s">
        <v>122</v>
      </c>
      <c r="N646" s="3" t="s">
        <v>5145</v>
      </c>
      <c r="O646" s="3" t="s">
        <v>227</v>
      </c>
      <c r="P646" s="3" t="s">
        <v>315</v>
      </c>
      <c r="Q646" s="3" t="s">
        <v>62</v>
      </c>
      <c r="R646" s="3" t="s">
        <v>1194</v>
      </c>
      <c r="S646" s="3" t="s">
        <v>64</v>
      </c>
      <c r="T646" s="3" t="s">
        <v>97</v>
      </c>
      <c r="U646" s="3" t="s">
        <v>5146</v>
      </c>
      <c r="V646" s="3" t="s">
        <v>67</v>
      </c>
      <c r="W646" s="3" t="s">
        <v>68</v>
      </c>
      <c r="X646" s="3" t="s">
        <v>69</v>
      </c>
      <c r="Y646" s="3" t="s">
        <v>5147</v>
      </c>
      <c r="Z646" s="3" t="s">
        <v>240</v>
      </c>
      <c r="AA646" s="3" t="s">
        <v>5069</v>
      </c>
      <c r="AB646" s="3" t="s">
        <v>286</v>
      </c>
      <c r="AC646" s="3" t="s">
        <v>5148</v>
      </c>
      <c r="AD646" s="3" t="s">
        <v>243</v>
      </c>
      <c r="AE646" s="8" t="str">
        <f>HYPERLINK("https://static.wenjuan.pub/6448a247d0af58d925dffb12/upload_file/368-Q30-16832593216...-990475.jpg?e=1683388971&amp;token=-S3u1w3JrmFKSFNKh6j5JQkPKMGLqf-aPDDdDxY6:oIgEzPwI8k9G776lM-nhSmlw6xA=","1683259321671.jpg")</f>
        <v>1683259321671.jpg</v>
      </c>
    </row>
    <row r="647" s="1" customFormat="1" spans="1:31">
      <c r="A647" s="2">
        <v>646</v>
      </c>
      <c r="B647" s="3" t="s">
        <v>5149</v>
      </c>
      <c r="C647" s="3" t="s">
        <v>142</v>
      </c>
      <c r="D647" s="3" t="s">
        <v>227</v>
      </c>
      <c r="E647" s="3" t="s">
        <v>275</v>
      </c>
      <c r="F647" s="3" t="s">
        <v>5150</v>
      </c>
      <c r="G647" s="3" t="s">
        <v>5151</v>
      </c>
      <c r="H647" s="3" t="s">
        <v>321</v>
      </c>
      <c r="I647" s="3" t="s">
        <v>57</v>
      </c>
      <c r="J647" s="3" t="s">
        <v>231</v>
      </c>
      <c r="K647" s="3" t="s">
        <v>1787</v>
      </c>
      <c r="L647" s="3" t="s">
        <v>5137</v>
      </c>
      <c r="M647" s="3" t="s">
        <v>122</v>
      </c>
      <c r="N647" s="3" t="s">
        <v>5152</v>
      </c>
      <c r="O647" s="3" t="s">
        <v>227</v>
      </c>
      <c r="P647" s="3" t="s">
        <v>315</v>
      </c>
      <c r="Q647" s="3" t="s">
        <v>62</v>
      </c>
      <c r="R647" s="3" t="s">
        <v>558</v>
      </c>
      <c r="S647" s="3" t="s">
        <v>64</v>
      </c>
      <c r="T647" s="3" t="s">
        <v>97</v>
      </c>
      <c r="U647" s="3"/>
      <c r="V647" s="3" t="s">
        <v>5090</v>
      </c>
      <c r="W647" s="3" t="s">
        <v>339</v>
      </c>
      <c r="X647" s="3" t="s">
        <v>69</v>
      </c>
      <c r="Y647" s="3" t="s">
        <v>5153</v>
      </c>
      <c r="Z647" s="3" t="s">
        <v>240</v>
      </c>
      <c r="AA647" s="3" t="s">
        <v>5069</v>
      </c>
      <c r="AB647" s="3" t="s">
        <v>286</v>
      </c>
      <c r="AC647" s="3" t="s">
        <v>5154</v>
      </c>
      <c r="AD647" s="3" t="s">
        <v>243</v>
      </c>
      <c r="AE647" s="7" t="str">
        <f>HYPERLINK("https://static.wenjuan.pub/6448a247d0af58d925dffb12/upload_file/184-Q30-16832544396...-352362.jpg?e=1683388971&amp;token=-S3u1w3JrmFKSFNKh6j5JQkPKMGLqf-aPDDdDxY6:f4uJ9Jw0YCGfXfDanV6lMQv_DG0=","1683254439676.jpg")</f>
        <v>1683254439676.jpg</v>
      </c>
    </row>
    <row r="648" s="1" customFormat="1" spans="1:31">
      <c r="A648" s="2">
        <v>647</v>
      </c>
      <c r="B648" s="3" t="s">
        <v>5155</v>
      </c>
      <c r="C648" s="3" t="s">
        <v>51</v>
      </c>
      <c r="D648" s="3" t="s">
        <v>227</v>
      </c>
      <c r="E648" s="3" t="s">
        <v>275</v>
      </c>
      <c r="F648" s="3" t="s">
        <v>5156</v>
      </c>
      <c r="G648" s="3" t="s">
        <v>5157</v>
      </c>
      <c r="H648" s="3" t="s">
        <v>56</v>
      </c>
      <c r="I648" s="3" t="s">
        <v>57</v>
      </c>
      <c r="J648" s="3" t="s">
        <v>4596</v>
      </c>
      <c r="K648" s="3" t="s">
        <v>4513</v>
      </c>
      <c r="L648" s="3" t="s">
        <v>5144</v>
      </c>
      <c r="M648" s="3" t="s">
        <v>81</v>
      </c>
      <c r="N648" s="3" t="s">
        <v>5158</v>
      </c>
      <c r="O648" s="3" t="s">
        <v>227</v>
      </c>
      <c r="P648" s="3" t="s">
        <v>83</v>
      </c>
      <c r="Q648" s="3" t="s">
        <v>62</v>
      </c>
      <c r="R648" s="3" t="s">
        <v>57</v>
      </c>
      <c r="S648" s="3" t="s">
        <v>64</v>
      </c>
      <c r="T648" s="3" t="s">
        <v>5159</v>
      </c>
      <c r="U648" s="3"/>
      <c r="V648" s="3" t="s">
        <v>5160</v>
      </c>
      <c r="W648" s="3" t="s">
        <v>99</v>
      </c>
      <c r="X648" s="3" t="s">
        <v>69</v>
      </c>
      <c r="Y648" s="3" t="s">
        <v>5161</v>
      </c>
      <c r="Z648" s="3" t="s">
        <v>240</v>
      </c>
      <c r="AA648" s="3" t="s">
        <v>5069</v>
      </c>
      <c r="AB648" s="3" t="s">
        <v>286</v>
      </c>
      <c r="AC648" s="3" t="s">
        <v>5162</v>
      </c>
      <c r="AD648" s="3" t="s">
        <v>243</v>
      </c>
      <c r="AE648" s="7" t="str">
        <f>HYPERLINK("https://static.wenjuan.pub/6448a247d0af58d925dffb12/upload_file/186-Q30-image-103356.jpg?e=1683388971&amp;token=-S3u1w3JrmFKSFNKh6j5JQkPKMGLqf-aPDDdDxY6:qBb0jHNbHcrb8xQRrj4nJXsKAi4=","image.jpg")</f>
        <v>image.jpg</v>
      </c>
    </row>
    <row r="649" s="1" customFormat="1" spans="1:31">
      <c r="A649" s="2">
        <v>648</v>
      </c>
      <c r="B649" s="3" t="s">
        <v>5163</v>
      </c>
      <c r="C649" s="3" t="s">
        <v>51</v>
      </c>
      <c r="D649" s="3" t="s">
        <v>227</v>
      </c>
      <c r="E649" s="3" t="s">
        <v>275</v>
      </c>
      <c r="F649" s="3" t="s">
        <v>5164</v>
      </c>
      <c r="G649" s="3" t="s">
        <v>5165</v>
      </c>
      <c r="H649" s="3" t="s">
        <v>56</v>
      </c>
      <c r="I649" s="3" t="s">
        <v>132</v>
      </c>
      <c r="J649" s="3" t="s">
        <v>264</v>
      </c>
      <c r="K649" s="3" t="s">
        <v>4513</v>
      </c>
      <c r="L649" s="3" t="s">
        <v>5144</v>
      </c>
      <c r="M649" s="3" t="s">
        <v>81</v>
      </c>
      <c r="N649" s="3" t="s">
        <v>5166</v>
      </c>
      <c r="O649" s="3" t="s">
        <v>227</v>
      </c>
      <c r="P649" s="3" t="s">
        <v>83</v>
      </c>
      <c r="Q649" s="3" t="s">
        <v>62</v>
      </c>
      <c r="R649" s="3" t="s">
        <v>4173</v>
      </c>
      <c r="S649" s="3" t="s">
        <v>64</v>
      </c>
      <c r="T649" s="3" t="s">
        <v>65</v>
      </c>
      <c r="U649" s="3" t="s">
        <v>5167</v>
      </c>
      <c r="V649" s="3" t="s">
        <v>67</v>
      </c>
      <c r="W649" s="3" t="s">
        <v>68</v>
      </c>
      <c r="X649" s="3" t="s">
        <v>69</v>
      </c>
      <c r="Y649" s="3" t="s">
        <v>5168</v>
      </c>
      <c r="Z649" s="3" t="s">
        <v>240</v>
      </c>
      <c r="AA649" s="3" t="s">
        <v>5069</v>
      </c>
      <c r="AB649" s="3" t="s">
        <v>286</v>
      </c>
      <c r="AC649" s="3" t="s">
        <v>5169</v>
      </c>
      <c r="AD649" s="3" t="s">
        <v>243</v>
      </c>
      <c r="AE649" s="7" t="str">
        <f>HYPERLINK("https://static.wenjuan.pub/6448a247d0af58d925dffb12/upload_file/204-Q30-image-114125.jpg?e=1683388971&amp;token=-S3u1w3JrmFKSFNKh6j5JQkPKMGLqf-aPDDdDxY6:EsyjZT6Uj5v9wjaDyjU349_VF6o=","image.jpg")</f>
        <v>image.jpg</v>
      </c>
    </row>
    <row r="650" s="1" customFormat="1" spans="1:31">
      <c r="A650" s="2">
        <v>649</v>
      </c>
      <c r="B650" s="3" t="s">
        <v>5170</v>
      </c>
      <c r="C650" s="3" t="s">
        <v>51</v>
      </c>
      <c r="D650" s="3" t="s">
        <v>227</v>
      </c>
      <c r="E650" s="3" t="s">
        <v>275</v>
      </c>
      <c r="F650" s="3" t="s">
        <v>5171</v>
      </c>
      <c r="G650" s="3" t="s">
        <v>5172</v>
      </c>
      <c r="H650" s="3" t="s">
        <v>56</v>
      </c>
      <c r="I650" s="3" t="s">
        <v>57</v>
      </c>
      <c r="J650" s="3" t="s">
        <v>231</v>
      </c>
      <c r="K650" s="3" t="s">
        <v>4513</v>
      </c>
      <c r="L650" s="3" t="s">
        <v>5173</v>
      </c>
      <c r="M650" s="3" t="s">
        <v>81</v>
      </c>
      <c r="N650" s="3" t="s">
        <v>5174</v>
      </c>
      <c r="O650" s="3" t="s">
        <v>227</v>
      </c>
      <c r="P650" s="3" t="s">
        <v>83</v>
      </c>
      <c r="Q650" s="3" t="s">
        <v>62</v>
      </c>
      <c r="R650" s="3" t="s">
        <v>63</v>
      </c>
      <c r="S650" s="3" t="s">
        <v>64</v>
      </c>
      <c r="T650" s="3" t="s">
        <v>97</v>
      </c>
      <c r="U650" s="3" t="s">
        <v>5175</v>
      </c>
      <c r="V650" s="3" t="s">
        <v>210</v>
      </c>
      <c r="W650" s="3" t="s">
        <v>339</v>
      </c>
      <c r="X650" s="3" t="s">
        <v>69</v>
      </c>
      <c r="Y650" s="3" t="s">
        <v>5176</v>
      </c>
      <c r="Z650" s="3" t="s">
        <v>240</v>
      </c>
      <c r="AA650" s="3" t="s">
        <v>5069</v>
      </c>
      <c r="AB650" s="3" t="s">
        <v>286</v>
      </c>
      <c r="AC650" s="3" t="s">
        <v>5177</v>
      </c>
      <c r="AD650" s="3" t="s">
        <v>243</v>
      </c>
      <c r="AE650" s="7" t="str">
        <f>HYPERLINK("https://static.wenjuan.pub/6448a247d0af58d925dffb12/upload_file/226-Q30-image-582436.jpg?e=1683388971&amp;token=-S3u1w3JrmFKSFNKh6j5JQkPKMGLqf-aPDDdDxY6:Mi7hCZWDRev3HqiiVIWsTCNAgwg=","image.jpg")</f>
        <v>image.jpg</v>
      </c>
    </row>
    <row r="651" s="1" customFormat="1" spans="1:31">
      <c r="A651" s="2">
        <v>650</v>
      </c>
      <c r="B651" s="3" t="s">
        <v>5178</v>
      </c>
      <c r="C651" s="3" t="s">
        <v>51</v>
      </c>
      <c r="D651" s="3" t="s">
        <v>227</v>
      </c>
      <c r="E651" s="3" t="s">
        <v>275</v>
      </c>
      <c r="F651" s="3" t="s">
        <v>5179</v>
      </c>
      <c r="G651" s="3" t="s">
        <v>5180</v>
      </c>
      <c r="H651" s="3" t="s">
        <v>56</v>
      </c>
      <c r="I651" s="3" t="s">
        <v>132</v>
      </c>
      <c r="J651" s="3" t="s">
        <v>159</v>
      </c>
      <c r="K651" s="3" t="s">
        <v>1787</v>
      </c>
      <c r="L651" s="3" t="s">
        <v>5181</v>
      </c>
      <c r="M651" s="3" t="s">
        <v>827</v>
      </c>
      <c r="N651" s="3" t="s">
        <v>5182</v>
      </c>
      <c r="O651" s="3" t="s">
        <v>227</v>
      </c>
      <c r="P651" s="3" t="s">
        <v>292</v>
      </c>
      <c r="Q651" s="3" t="s">
        <v>62</v>
      </c>
      <c r="R651" s="3" t="s">
        <v>5183</v>
      </c>
      <c r="S651" s="3" t="s">
        <v>64</v>
      </c>
      <c r="T651" s="3" t="s">
        <v>65</v>
      </c>
      <c r="U651" s="3" t="s">
        <v>5184</v>
      </c>
      <c r="V651" s="3" t="s">
        <v>5185</v>
      </c>
      <c r="W651" s="3" t="s">
        <v>68</v>
      </c>
      <c r="X651" s="3" t="s">
        <v>69</v>
      </c>
      <c r="Y651" s="3" t="s">
        <v>5186</v>
      </c>
      <c r="Z651" s="3" t="s">
        <v>240</v>
      </c>
      <c r="AA651" s="3" t="s">
        <v>5069</v>
      </c>
      <c r="AB651" s="3" t="s">
        <v>286</v>
      </c>
      <c r="AC651" s="3" t="s">
        <v>5187</v>
      </c>
      <c r="AD651" s="3" t="s">
        <v>243</v>
      </c>
      <c r="AE651" s="7" t="str">
        <f>HYPERLINK("https://static.wenjuan.pub/6448a247d0af58d925dffb12/upload_file/248-Q30-image-558953.jpg?e=1683388971&amp;token=-S3u1w3JrmFKSFNKh6j5JQkPKMGLqf-aPDDdDxY6:JSB7GQSwVWv4-HZDrXOxBnXiWyM=","image.jpg")</f>
        <v>image.jpg</v>
      </c>
    </row>
    <row r="652" s="1" customFormat="1" spans="1:31">
      <c r="A652" s="2">
        <v>651</v>
      </c>
      <c r="B652" s="3" t="s">
        <v>5188</v>
      </c>
      <c r="C652" s="3" t="s">
        <v>142</v>
      </c>
      <c r="D652" s="3" t="s">
        <v>227</v>
      </c>
      <c r="E652" s="3" t="s">
        <v>275</v>
      </c>
      <c r="F652" s="3" t="s">
        <v>5189</v>
      </c>
      <c r="G652" s="3" t="s">
        <v>5190</v>
      </c>
      <c r="H652" s="3" t="s">
        <v>56</v>
      </c>
      <c r="I652" s="3" t="s">
        <v>57</v>
      </c>
      <c r="J652" s="3" t="s">
        <v>16</v>
      </c>
      <c r="K652" s="3" t="s">
        <v>4513</v>
      </c>
      <c r="L652" s="3" t="s">
        <v>5137</v>
      </c>
      <c r="M652" s="3" t="s">
        <v>81</v>
      </c>
      <c r="N652" s="3" t="s">
        <v>5191</v>
      </c>
      <c r="O652" s="3" t="s">
        <v>227</v>
      </c>
      <c r="P652" s="3" t="s">
        <v>685</v>
      </c>
      <c r="Q652" s="3" t="s">
        <v>62</v>
      </c>
      <c r="R652" s="3" t="s">
        <v>63</v>
      </c>
      <c r="S652" s="3" t="s">
        <v>64</v>
      </c>
      <c r="T652" s="3" t="s">
        <v>97</v>
      </c>
      <c r="U652" s="3"/>
      <c r="V652" s="3" t="s">
        <v>5090</v>
      </c>
      <c r="W652" s="3" t="s">
        <v>68</v>
      </c>
      <c r="X652" s="3" t="s">
        <v>69</v>
      </c>
      <c r="Y652" s="3" t="s">
        <v>5192</v>
      </c>
      <c r="Z652" s="3" t="s">
        <v>240</v>
      </c>
      <c r="AA652" s="3" t="s">
        <v>5069</v>
      </c>
      <c r="AB652" s="3" t="s">
        <v>286</v>
      </c>
      <c r="AC652" s="3" t="s">
        <v>5193</v>
      </c>
      <c r="AD652" s="3" t="s">
        <v>243</v>
      </c>
      <c r="AE652" s="7" t="str">
        <f>HYPERLINK("https://static.wenjuan.pub/6448a247d0af58d925dffb12/upload_file/262-Q30-16832563473...-177189.jpg?e=1683388971&amp;token=-S3u1w3JrmFKSFNKh6j5JQkPKMGLqf-aPDDdDxY6:8vaWPQpYLILMiJsvwYOQ42Slh2s=","1683256347344.jpg")</f>
        <v>1683256347344.jpg</v>
      </c>
    </row>
    <row r="653" s="1" customFormat="1" spans="1:31">
      <c r="A653" s="2">
        <v>652</v>
      </c>
      <c r="B653" s="3" t="s">
        <v>5194</v>
      </c>
      <c r="C653" s="3" t="s">
        <v>51</v>
      </c>
      <c r="D653" s="3" t="s">
        <v>227</v>
      </c>
      <c r="E653" s="3" t="s">
        <v>275</v>
      </c>
      <c r="F653" s="3" t="s">
        <v>5195</v>
      </c>
      <c r="G653" s="3" t="s">
        <v>5196</v>
      </c>
      <c r="H653" s="3" t="s">
        <v>56</v>
      </c>
      <c r="I653" s="3" t="s">
        <v>57</v>
      </c>
      <c r="J653" s="3" t="s">
        <v>5197</v>
      </c>
      <c r="K653" s="3" t="s">
        <v>4406</v>
      </c>
      <c r="L653" s="3" t="s">
        <v>280</v>
      </c>
      <c r="M653" s="3" t="s">
        <v>81</v>
      </c>
      <c r="N653" s="3" t="s">
        <v>5198</v>
      </c>
      <c r="O653" s="3" t="s">
        <v>227</v>
      </c>
      <c r="P653" s="3" t="s">
        <v>722</v>
      </c>
      <c r="Q653" s="3" t="s">
        <v>62</v>
      </c>
      <c r="R653" s="3" t="s">
        <v>57</v>
      </c>
      <c r="S653" s="3" t="s">
        <v>64</v>
      </c>
      <c r="T653" s="3" t="s">
        <v>5199</v>
      </c>
      <c r="U653" s="3"/>
      <c r="V653" s="3" t="s">
        <v>5090</v>
      </c>
      <c r="W653" s="3" t="s">
        <v>68</v>
      </c>
      <c r="X653" s="3" t="s">
        <v>69</v>
      </c>
      <c r="Y653" s="3" t="s">
        <v>5200</v>
      </c>
      <c r="Z653" s="3" t="s">
        <v>240</v>
      </c>
      <c r="AA653" s="3" t="s">
        <v>5069</v>
      </c>
      <c r="AB653" s="3" t="s">
        <v>286</v>
      </c>
      <c r="AC653" s="3" t="s">
        <v>5201</v>
      </c>
      <c r="AD653" s="3" t="s">
        <v>243</v>
      </c>
      <c r="AE653" s="7" t="str">
        <f>HYPERLINK("https://static.wenjuan.pub/6448a247d0af58d925dffb12/upload_file/341-Q30-16832586345...-412235.jpg?e=1683388971&amp;token=-S3u1w3JrmFKSFNKh6j5JQkPKMGLqf-aPDDdDxY6:FXCCIgi0-9rDy7HF3Lsym7UbcFw=","1683258634573.jpg")</f>
        <v>1683258634573.jpg</v>
      </c>
    </row>
    <row r="654" s="1" customFormat="1" spans="1:31">
      <c r="A654" s="2">
        <v>653</v>
      </c>
      <c r="B654" s="3" t="s">
        <v>5202</v>
      </c>
      <c r="C654" s="3" t="s">
        <v>142</v>
      </c>
      <c r="D654" s="3" t="s">
        <v>227</v>
      </c>
      <c r="E654" s="3" t="s">
        <v>275</v>
      </c>
      <c r="F654" s="3" t="s">
        <v>5203</v>
      </c>
      <c r="G654" s="3" t="s">
        <v>5204</v>
      </c>
      <c r="H654" s="3" t="s">
        <v>56</v>
      </c>
      <c r="I654" s="3" t="s">
        <v>57</v>
      </c>
      <c r="J654" s="3" t="s">
        <v>231</v>
      </c>
      <c r="K654" s="3" t="s">
        <v>265</v>
      </c>
      <c r="L654" s="3" t="s">
        <v>280</v>
      </c>
      <c r="M654" s="3" t="s">
        <v>81</v>
      </c>
      <c r="N654" s="3" t="s">
        <v>5205</v>
      </c>
      <c r="O654" s="3" t="s">
        <v>227</v>
      </c>
      <c r="P654" s="3" t="s">
        <v>5206</v>
      </c>
      <c r="Q654" s="3" t="s">
        <v>62</v>
      </c>
      <c r="R654" s="3" t="s">
        <v>63</v>
      </c>
      <c r="S654" s="3" t="s">
        <v>64</v>
      </c>
      <c r="T654" s="3" t="s">
        <v>97</v>
      </c>
      <c r="U654" s="3"/>
      <c r="V654" s="3" t="s">
        <v>5090</v>
      </c>
      <c r="W654" s="3" t="s">
        <v>68</v>
      </c>
      <c r="X654" s="3" t="s">
        <v>69</v>
      </c>
      <c r="Y654" s="3" t="s">
        <v>5207</v>
      </c>
      <c r="Z654" s="3" t="s">
        <v>240</v>
      </c>
      <c r="AA654" s="3" t="s">
        <v>5069</v>
      </c>
      <c r="AB654" s="3" t="s">
        <v>286</v>
      </c>
      <c r="AC654" s="3" t="s">
        <v>5208</v>
      </c>
      <c r="AD654" s="3" t="s">
        <v>243</v>
      </c>
      <c r="AE654" s="7" t="str">
        <f>HYPERLINK("https://static.wenjuan.pub/6448a247d0af58d925dffb12/upload_file/353-Q30-16832589269...-279628.jpg?e=1683388971&amp;token=-S3u1w3JrmFKSFNKh6j5JQkPKMGLqf-aPDDdDxY6:PuCDpsEHqJEu8wmmDkefWEDFX3w=","1683258926953.jpg")</f>
        <v>1683258926953.jpg</v>
      </c>
    </row>
    <row r="655" s="1" customFormat="1" spans="1:31">
      <c r="A655" s="2">
        <v>654</v>
      </c>
      <c r="B655" s="3" t="s">
        <v>5209</v>
      </c>
      <c r="C655" s="3" t="s">
        <v>51</v>
      </c>
      <c r="D655" s="3" t="s">
        <v>227</v>
      </c>
      <c r="E655" s="3" t="s">
        <v>275</v>
      </c>
      <c r="F655" s="3" t="s">
        <v>5210</v>
      </c>
      <c r="G655" s="3" t="s">
        <v>5211</v>
      </c>
      <c r="H655" s="3" t="s">
        <v>78</v>
      </c>
      <c r="I655" s="3" t="s">
        <v>57</v>
      </c>
      <c r="J655" s="3" t="s">
        <v>231</v>
      </c>
      <c r="K655" s="3" t="s">
        <v>220</v>
      </c>
      <c r="L655" s="3" t="s">
        <v>280</v>
      </c>
      <c r="M655" s="3" t="s">
        <v>81</v>
      </c>
      <c r="N655" s="3" t="s">
        <v>5212</v>
      </c>
      <c r="O655" s="3" t="s">
        <v>227</v>
      </c>
      <c r="P655" s="3" t="s">
        <v>2579</v>
      </c>
      <c r="Q655" s="3" t="s">
        <v>62</v>
      </c>
      <c r="R655" s="3" t="s">
        <v>57</v>
      </c>
      <c r="S655" s="3" t="s">
        <v>64</v>
      </c>
      <c r="T655" s="3" t="s">
        <v>97</v>
      </c>
      <c r="U655" s="3"/>
      <c r="V655" s="3" t="s">
        <v>5090</v>
      </c>
      <c r="W655" s="3" t="s">
        <v>339</v>
      </c>
      <c r="X655" s="3" t="s">
        <v>69</v>
      </c>
      <c r="Y655" s="3" t="s">
        <v>5213</v>
      </c>
      <c r="Z655" s="3" t="s">
        <v>240</v>
      </c>
      <c r="AA655" s="3" t="s">
        <v>5069</v>
      </c>
      <c r="AB655" s="3" t="s">
        <v>286</v>
      </c>
      <c r="AC655" s="3" t="s">
        <v>5214</v>
      </c>
      <c r="AD655" s="3" t="s">
        <v>243</v>
      </c>
      <c r="AE655" s="7" t="str">
        <f>HYPERLINK("https://static.wenjuan.pub/6448a247d0af58d925dffb12/upload_file/348-Q30-16832587899...-272359.jpg?e=1683388971&amp;token=-S3u1w3JrmFKSFNKh6j5JQkPKMGLqf-aPDDdDxY6:BXuOlVIrV5ePei0XNKRQgFniFnk=","1683258789910.jpg")</f>
        <v>1683258789910.jpg</v>
      </c>
    </row>
    <row r="656" s="1" customFormat="1" spans="1:31">
      <c r="A656" s="2">
        <v>655</v>
      </c>
      <c r="B656" s="3" t="s">
        <v>5215</v>
      </c>
      <c r="C656" s="3" t="s">
        <v>51</v>
      </c>
      <c r="D656" s="3" t="s">
        <v>227</v>
      </c>
      <c r="E656" s="3" t="s">
        <v>275</v>
      </c>
      <c r="F656" s="3" t="s">
        <v>5216</v>
      </c>
      <c r="G656" s="3" t="s">
        <v>5217</v>
      </c>
      <c r="H656" s="3" t="s">
        <v>56</v>
      </c>
      <c r="I656" s="3" t="s">
        <v>57</v>
      </c>
      <c r="J656" s="3" t="s">
        <v>231</v>
      </c>
      <c r="K656" s="3" t="s">
        <v>1958</v>
      </c>
      <c r="L656" s="3" t="s">
        <v>280</v>
      </c>
      <c r="M656" s="3" t="s">
        <v>827</v>
      </c>
      <c r="N656" s="3" t="s">
        <v>5218</v>
      </c>
      <c r="O656" s="3" t="s">
        <v>227</v>
      </c>
      <c r="P656" s="3" t="s">
        <v>292</v>
      </c>
      <c r="Q656" s="3" t="s">
        <v>62</v>
      </c>
      <c r="R656" s="3" t="s">
        <v>591</v>
      </c>
      <c r="S656" s="3" t="s">
        <v>64</v>
      </c>
      <c r="T656" s="3" t="s">
        <v>97</v>
      </c>
      <c r="U656" s="3"/>
      <c r="V656" s="3" t="s">
        <v>67</v>
      </c>
      <c r="W656" s="3" t="s">
        <v>68</v>
      </c>
      <c r="X656" s="3" t="s">
        <v>69</v>
      </c>
      <c r="Y656" s="3" t="s">
        <v>5219</v>
      </c>
      <c r="Z656" s="3" t="s">
        <v>240</v>
      </c>
      <c r="AA656" s="3" t="s">
        <v>5069</v>
      </c>
      <c r="AB656" s="3" t="s">
        <v>286</v>
      </c>
      <c r="AC656" s="3" t="s">
        <v>5220</v>
      </c>
      <c r="AD656" s="3" t="s">
        <v>243</v>
      </c>
      <c r="AE656" s="7" t="str">
        <f>HYPERLINK("https://static.wenjuan.pub/6448a247d0af58d925dffb12/upload_file/513-Q30-IMG_2023050...-519521.jpg?e=1683388971&amp;token=-S3u1w3JrmFKSFNKh6j5JQkPKMGLqf-aPDDdDxY6:cffY3JTKGxoPDQAbzAqXKF8oqbY=","IMG_20230505_140552_edit_14821012250862.jpg")</f>
        <v>IMG_20230505_140552_edit_14821012250862.jpg</v>
      </c>
    </row>
    <row r="657" s="1" customFormat="1" spans="1:31">
      <c r="A657" s="2">
        <v>656</v>
      </c>
      <c r="B657" s="3" t="s">
        <v>5221</v>
      </c>
      <c r="C657" s="3" t="s">
        <v>51</v>
      </c>
      <c r="D657" s="3" t="s">
        <v>227</v>
      </c>
      <c r="E657" s="3" t="s">
        <v>275</v>
      </c>
      <c r="F657" s="3" t="s">
        <v>5222</v>
      </c>
      <c r="G657" s="3" t="s">
        <v>5223</v>
      </c>
      <c r="H657" s="3" t="s">
        <v>56</v>
      </c>
      <c r="I657" s="3" t="s">
        <v>57</v>
      </c>
      <c r="J657" s="3" t="s">
        <v>4800</v>
      </c>
      <c r="K657" s="3" t="s">
        <v>4513</v>
      </c>
      <c r="L657" s="3" t="s">
        <v>280</v>
      </c>
      <c r="M657" s="3" t="s">
        <v>5224</v>
      </c>
      <c r="N657" s="3" t="s">
        <v>5225</v>
      </c>
      <c r="O657" s="3" t="s">
        <v>227</v>
      </c>
      <c r="P657" s="3" t="s">
        <v>1373</v>
      </c>
      <c r="Q657" s="3" t="s">
        <v>62</v>
      </c>
      <c r="R657" s="3" t="s">
        <v>3839</v>
      </c>
      <c r="S657" s="3" t="s">
        <v>64</v>
      </c>
      <c r="T657" s="3" t="s">
        <v>65</v>
      </c>
      <c r="U657" s="3"/>
      <c r="V657" s="3" t="s">
        <v>5090</v>
      </c>
      <c r="W657" s="3" t="s">
        <v>68</v>
      </c>
      <c r="X657" s="3" t="s">
        <v>69</v>
      </c>
      <c r="Y657" s="3" t="s">
        <v>5226</v>
      </c>
      <c r="Z657" s="3" t="s">
        <v>240</v>
      </c>
      <c r="AA657" s="3" t="s">
        <v>5069</v>
      </c>
      <c r="AB657" s="3" t="s">
        <v>286</v>
      </c>
      <c r="AC657" s="3" t="s">
        <v>5227</v>
      </c>
      <c r="AD657" s="3" t="s">
        <v>243</v>
      </c>
      <c r="AE657" s="7" t="str">
        <f>HYPERLINK("https://static.wenjuan.pub/6448a247d0af58d925dffb12/upload_file/350-Q30-image-907244.jpg?e=1683388971&amp;token=-S3u1w3JrmFKSFNKh6j5JQkPKMGLqf-aPDDdDxY6:5oti52JhGgNMisf33S0h7C4K_X8=","image.jpg")</f>
        <v>image.jpg</v>
      </c>
    </row>
    <row r="658" s="1" customFormat="1" spans="1:31">
      <c r="A658" s="2">
        <v>657</v>
      </c>
      <c r="B658" s="3" t="s">
        <v>5228</v>
      </c>
      <c r="C658" s="3" t="s">
        <v>51</v>
      </c>
      <c r="D658" s="3" t="s">
        <v>227</v>
      </c>
      <c r="E658" s="3" t="s">
        <v>275</v>
      </c>
      <c r="F658" s="3" t="s">
        <v>5229</v>
      </c>
      <c r="G658" s="3" t="s">
        <v>5230</v>
      </c>
      <c r="H658" s="3" t="s">
        <v>56</v>
      </c>
      <c r="I658" s="3" t="s">
        <v>57</v>
      </c>
      <c r="J658" s="3" t="s">
        <v>4613</v>
      </c>
      <c r="K658" s="3" t="s">
        <v>265</v>
      </c>
      <c r="L658" s="3" t="s">
        <v>5231</v>
      </c>
      <c r="M658" s="3" t="s">
        <v>4614</v>
      </c>
      <c r="N658" s="3" t="s">
        <v>5232</v>
      </c>
      <c r="O658" s="3" t="s">
        <v>227</v>
      </c>
      <c r="P658" s="3" t="s">
        <v>83</v>
      </c>
      <c r="Q658" s="3" t="s">
        <v>62</v>
      </c>
      <c r="R658" s="3" t="s">
        <v>558</v>
      </c>
      <c r="S658" s="3" t="s">
        <v>64</v>
      </c>
      <c r="T658" s="3" t="s">
        <v>97</v>
      </c>
      <c r="U658" s="3"/>
      <c r="V658" s="3" t="s">
        <v>67</v>
      </c>
      <c r="W658" s="3" t="s">
        <v>68</v>
      </c>
      <c r="X658" s="3" t="s">
        <v>69</v>
      </c>
      <c r="Y658" s="3" t="s">
        <v>5233</v>
      </c>
      <c r="Z658" s="3" t="s">
        <v>240</v>
      </c>
      <c r="AA658" s="3" t="s">
        <v>5069</v>
      </c>
      <c r="AB658" s="3" t="s">
        <v>286</v>
      </c>
      <c r="AC658" s="3" t="s">
        <v>5234</v>
      </c>
      <c r="AD658" s="3" t="s">
        <v>243</v>
      </c>
      <c r="AE658" s="7" t="str">
        <f>HYPERLINK("https://static.wenjuan.pub/6448a247d0af58d925dffb12/upload_file/525-Q30-image-287604.jpg?e=1683388971&amp;token=-S3u1w3JrmFKSFNKh6j5JQkPKMGLqf-aPDDdDxY6:y_Y0sxSdy6Uz3KiUewjoAdevGzQ=","image.jpg")</f>
        <v>image.jpg</v>
      </c>
    </row>
    <row r="659" s="1" customFormat="1" spans="1:31">
      <c r="A659" s="2">
        <v>658</v>
      </c>
      <c r="B659" s="3" t="s">
        <v>5235</v>
      </c>
      <c r="C659" s="3" t="s">
        <v>51</v>
      </c>
      <c r="D659" s="3" t="s">
        <v>227</v>
      </c>
      <c r="E659" s="3" t="s">
        <v>275</v>
      </c>
      <c r="F659" s="3" t="s">
        <v>5236</v>
      </c>
      <c r="G659" s="3" t="s">
        <v>5237</v>
      </c>
      <c r="H659" s="3" t="s">
        <v>56</v>
      </c>
      <c r="I659" s="3" t="s">
        <v>57</v>
      </c>
      <c r="J659" s="3" t="s">
        <v>3322</v>
      </c>
      <c r="K659" s="3" t="s">
        <v>265</v>
      </c>
      <c r="L659" s="3" t="s">
        <v>280</v>
      </c>
      <c r="M659" s="3" t="s">
        <v>81</v>
      </c>
      <c r="N659" s="3" t="s">
        <v>5238</v>
      </c>
      <c r="O659" s="3" t="s">
        <v>227</v>
      </c>
      <c r="P659" s="3" t="s">
        <v>5239</v>
      </c>
      <c r="Q659" s="3" t="s">
        <v>62</v>
      </c>
      <c r="R659" s="3" t="s">
        <v>558</v>
      </c>
      <c r="S659" s="3" t="s">
        <v>64</v>
      </c>
      <c r="T659" s="3" t="s">
        <v>97</v>
      </c>
      <c r="U659" s="3"/>
      <c r="V659" s="3" t="s">
        <v>67</v>
      </c>
      <c r="W659" s="3" t="s">
        <v>68</v>
      </c>
      <c r="X659" s="3" t="s">
        <v>69</v>
      </c>
      <c r="Y659" s="3" t="s">
        <v>5240</v>
      </c>
      <c r="Z659" s="3" t="s">
        <v>240</v>
      </c>
      <c r="AA659" s="3" t="s">
        <v>5069</v>
      </c>
      <c r="AB659" s="3" t="s">
        <v>286</v>
      </c>
      <c r="AC659" s="3" t="s">
        <v>5241</v>
      </c>
      <c r="AD659" s="3" t="s">
        <v>243</v>
      </c>
      <c r="AE659" s="7" t="str">
        <f>HYPERLINK("https://static.wenjuan.pub/6448a247d0af58d925dffb12/upload_file/530-Q30-IMG20230505...-399234.jpg?e=1683388971&amp;token=-S3u1w3JrmFKSFNKh6j5JQkPKMGLqf-aPDDdDxY6:Rj-UiLNC5xermTuCtmBp5qtOXMw=","IMG20230505142339.jpg")</f>
        <v>IMG20230505142339.jpg</v>
      </c>
    </row>
    <row r="660" s="1" customFormat="1" spans="1:31">
      <c r="A660" s="2">
        <v>659</v>
      </c>
      <c r="B660" s="3" t="s">
        <v>5242</v>
      </c>
      <c r="C660" s="3" t="s">
        <v>51</v>
      </c>
      <c r="D660" s="3" t="s">
        <v>227</v>
      </c>
      <c r="E660" s="3" t="s">
        <v>275</v>
      </c>
      <c r="F660" s="3" t="s">
        <v>5243</v>
      </c>
      <c r="G660" s="3" t="s">
        <v>5244</v>
      </c>
      <c r="H660" s="3" t="s">
        <v>56</v>
      </c>
      <c r="I660" s="3" t="s">
        <v>57</v>
      </c>
      <c r="J660" s="3" t="s">
        <v>231</v>
      </c>
      <c r="K660" s="3" t="s">
        <v>5245</v>
      </c>
      <c r="L660" s="3" t="s">
        <v>5246</v>
      </c>
      <c r="M660" s="3" t="s">
        <v>234</v>
      </c>
      <c r="N660" s="3" t="s">
        <v>5247</v>
      </c>
      <c r="O660" s="3" t="s">
        <v>227</v>
      </c>
      <c r="P660" s="3" t="s">
        <v>292</v>
      </c>
      <c r="Q660" s="3" t="s">
        <v>62</v>
      </c>
      <c r="R660" s="3" t="s">
        <v>1194</v>
      </c>
      <c r="S660" s="3" t="s">
        <v>64</v>
      </c>
      <c r="T660" s="3" t="s">
        <v>5248</v>
      </c>
      <c r="U660" s="3"/>
      <c r="V660" s="3" t="s">
        <v>67</v>
      </c>
      <c r="W660" s="3" t="s">
        <v>68</v>
      </c>
      <c r="X660" s="3" t="s">
        <v>69</v>
      </c>
      <c r="Y660" s="3" t="s">
        <v>5249</v>
      </c>
      <c r="Z660" s="3" t="s">
        <v>240</v>
      </c>
      <c r="AA660" s="3" t="s">
        <v>5069</v>
      </c>
      <c r="AB660" s="3" t="s">
        <v>286</v>
      </c>
      <c r="AC660" s="3" t="s">
        <v>5250</v>
      </c>
      <c r="AD660" s="3" t="s">
        <v>243</v>
      </c>
      <c r="AE660" s="8" t="str">
        <f>HYPERLINK("https://static.wenjuan.pub/6448a247d0af58d925dffb12/upload_file/533-Q30-image-678988.jpg?e=1683388971&amp;token=-S3u1w3JrmFKSFNKh6j5JQkPKMGLqf-aPDDdDxY6:Ok7lqx7GFhFVgRtO8G0FdZuE2ds=","image.jpg")</f>
        <v>image.jpg</v>
      </c>
    </row>
    <row r="661" s="1" customFormat="1" spans="1:31">
      <c r="A661" s="2">
        <v>660</v>
      </c>
      <c r="B661" s="3" t="s">
        <v>5251</v>
      </c>
      <c r="C661" s="3" t="s">
        <v>51</v>
      </c>
      <c r="D661" s="3" t="s">
        <v>227</v>
      </c>
      <c r="E661" s="3" t="s">
        <v>275</v>
      </c>
      <c r="F661" s="3" t="s">
        <v>5252</v>
      </c>
      <c r="G661" s="3" t="s">
        <v>5253</v>
      </c>
      <c r="H661" s="3" t="s">
        <v>56</v>
      </c>
      <c r="I661" s="3" t="s">
        <v>57</v>
      </c>
      <c r="J661" s="3" t="s">
        <v>231</v>
      </c>
      <c r="K661" s="3" t="s">
        <v>5254</v>
      </c>
      <c r="L661" s="3" t="s">
        <v>5181</v>
      </c>
      <c r="M661" s="3" t="s">
        <v>1159</v>
      </c>
      <c r="N661" s="3" t="s">
        <v>5255</v>
      </c>
      <c r="O661" s="3" t="s">
        <v>227</v>
      </c>
      <c r="P661" s="3" t="s">
        <v>83</v>
      </c>
      <c r="Q661" s="3" t="s">
        <v>62</v>
      </c>
      <c r="R661" s="3" t="s">
        <v>63</v>
      </c>
      <c r="S661" s="3" t="s">
        <v>64</v>
      </c>
      <c r="T661" s="3" t="s">
        <v>1726</v>
      </c>
      <c r="U661" s="3"/>
      <c r="V661" s="3" t="s">
        <v>240</v>
      </c>
      <c r="W661" s="3" t="s">
        <v>339</v>
      </c>
      <c r="X661" s="3" t="s">
        <v>69</v>
      </c>
      <c r="Y661" s="3" t="s">
        <v>5256</v>
      </c>
      <c r="Z661" s="3" t="s">
        <v>240</v>
      </c>
      <c r="AA661" s="3" t="s">
        <v>5069</v>
      </c>
      <c r="AB661" s="3" t="s">
        <v>286</v>
      </c>
      <c r="AC661" s="3" t="s">
        <v>5257</v>
      </c>
      <c r="AD661" s="3" t="s">
        <v>243</v>
      </c>
      <c r="AE661" s="7" t="str">
        <f>HYPERLINK("https://static.wenjuan.pub/6448a247d0af58d925dffb12/upload_file/535-Q30-image-997483.jpg?e=1683388971&amp;token=-S3u1w3JrmFKSFNKh6j5JQkPKMGLqf-aPDDdDxY6:N56Dpk88QdHjvxLckRLBp0XxAlI=","image.jpg")</f>
        <v>image.jpg</v>
      </c>
    </row>
    <row r="662" s="1" customFormat="1" spans="1:31">
      <c r="A662" s="2">
        <v>661</v>
      </c>
      <c r="B662" s="3" t="s">
        <v>5258</v>
      </c>
      <c r="C662" s="3" t="s">
        <v>51</v>
      </c>
      <c r="D662" s="3" t="s">
        <v>227</v>
      </c>
      <c r="E662" s="3" t="s">
        <v>275</v>
      </c>
      <c r="F662" s="3" t="s">
        <v>5259</v>
      </c>
      <c r="G662" s="3" t="s">
        <v>5260</v>
      </c>
      <c r="H662" s="3" t="s">
        <v>56</v>
      </c>
      <c r="I662" s="3" t="s">
        <v>132</v>
      </c>
      <c r="J662" s="3" t="s">
        <v>817</v>
      </c>
      <c r="K662" s="3" t="s">
        <v>1128</v>
      </c>
      <c r="L662" s="3" t="s">
        <v>280</v>
      </c>
      <c r="M662" s="3" t="s">
        <v>59</v>
      </c>
      <c r="N662" s="3" t="s">
        <v>5261</v>
      </c>
      <c r="O662" s="3" t="s">
        <v>227</v>
      </c>
      <c r="P662" s="3" t="s">
        <v>637</v>
      </c>
      <c r="Q662" s="3" t="s">
        <v>62</v>
      </c>
      <c r="R662" s="3" t="s">
        <v>5262</v>
      </c>
      <c r="S662" s="3" t="s">
        <v>64</v>
      </c>
      <c r="T662" s="3" t="s">
        <v>65</v>
      </c>
      <c r="U662" s="3" t="s">
        <v>5263</v>
      </c>
      <c r="V662" s="3" t="s">
        <v>5264</v>
      </c>
      <c r="W662" s="3" t="s">
        <v>68</v>
      </c>
      <c r="X662" s="3" t="s">
        <v>69</v>
      </c>
      <c r="Y662" s="3" t="s">
        <v>5265</v>
      </c>
      <c r="Z662" s="3" t="s">
        <v>240</v>
      </c>
      <c r="AA662" s="3" t="s">
        <v>5069</v>
      </c>
      <c r="AB662" s="3" t="s">
        <v>286</v>
      </c>
      <c r="AC662" s="3" t="s">
        <v>5266</v>
      </c>
      <c r="AD662" s="3" t="s">
        <v>243</v>
      </c>
      <c r="AE662" s="7" t="str">
        <f>HYPERLINK("https://static.wenjuan.pub/6448a247d0af58d925dffb12/upload_file/562-Q30-image-343431.jpg?e=1683388971&amp;token=-S3u1w3JrmFKSFNKh6j5JQkPKMGLqf-aPDDdDxY6:lKCFVcw-dLqrXNy_xvKkgwOtsog=","image.jpg")</f>
        <v>image.jpg</v>
      </c>
    </row>
    <row r="663" s="1" customFormat="1" spans="1:31">
      <c r="A663" s="2">
        <v>662</v>
      </c>
      <c r="B663" s="3" t="s">
        <v>5267</v>
      </c>
      <c r="C663" s="3" t="s">
        <v>51</v>
      </c>
      <c r="D663" s="3" t="s">
        <v>227</v>
      </c>
      <c r="E663" s="3" t="s">
        <v>275</v>
      </c>
      <c r="F663" s="3" t="s">
        <v>5268</v>
      </c>
      <c r="G663" s="3" t="s">
        <v>5269</v>
      </c>
      <c r="H663" s="3" t="s">
        <v>321</v>
      </c>
      <c r="I663" s="3" t="s">
        <v>57</v>
      </c>
      <c r="J663" s="3" t="s">
        <v>16</v>
      </c>
      <c r="K663" s="3" t="s">
        <v>220</v>
      </c>
      <c r="L663" s="3" t="s">
        <v>5173</v>
      </c>
      <c r="M663" s="3" t="s">
        <v>81</v>
      </c>
      <c r="N663" s="3" t="s">
        <v>5270</v>
      </c>
      <c r="O663" s="3" t="s">
        <v>227</v>
      </c>
      <c r="P663" s="3" t="s">
        <v>292</v>
      </c>
      <c r="Q663" s="3" t="s">
        <v>62</v>
      </c>
      <c r="R663" s="3" t="s">
        <v>63</v>
      </c>
      <c r="S663" s="3" t="s">
        <v>64</v>
      </c>
      <c r="T663" s="3" t="s">
        <v>5271</v>
      </c>
      <c r="U663" s="3"/>
      <c r="V663" s="3" t="s">
        <v>5090</v>
      </c>
      <c r="W663" s="3" t="s">
        <v>68</v>
      </c>
      <c r="X663" s="3" t="s">
        <v>69</v>
      </c>
      <c r="Y663" s="3" t="s">
        <v>5272</v>
      </c>
      <c r="Z663" s="3" t="s">
        <v>240</v>
      </c>
      <c r="AA663" s="3" t="s">
        <v>5069</v>
      </c>
      <c r="AB663" s="3" t="s">
        <v>286</v>
      </c>
      <c r="AC663" s="3" t="s">
        <v>5273</v>
      </c>
      <c r="AD663" s="3" t="s">
        <v>243</v>
      </c>
      <c r="AE663" s="7" t="str">
        <f>HYPERLINK("https://static.wenjuan.pub/6448a247d0af58d925dffb12/upload_file/392-Q30-image-805719.jpg?e=1683388971&amp;token=-S3u1w3JrmFKSFNKh6j5JQkPKMGLqf-aPDDdDxY6:5zvDiuvzoPc5GiJgCmyM8FM4vMg=","image.jpg")</f>
        <v>image.jpg</v>
      </c>
    </row>
    <row r="664" s="1" customFormat="1" spans="1:31">
      <c r="A664" s="2">
        <v>663</v>
      </c>
      <c r="B664" s="3" t="s">
        <v>5274</v>
      </c>
      <c r="C664" s="3" t="s">
        <v>51</v>
      </c>
      <c r="D664" s="3" t="s">
        <v>227</v>
      </c>
      <c r="E664" s="3" t="s">
        <v>275</v>
      </c>
      <c r="F664" s="3" t="s">
        <v>5275</v>
      </c>
      <c r="G664" s="3" t="s">
        <v>5276</v>
      </c>
      <c r="H664" s="3" t="s">
        <v>56</v>
      </c>
      <c r="I664" s="3" t="s">
        <v>263</v>
      </c>
      <c r="J664" s="3" t="s">
        <v>264</v>
      </c>
      <c r="K664" s="3" t="s">
        <v>220</v>
      </c>
      <c r="L664" s="3" t="s">
        <v>280</v>
      </c>
      <c r="M664" s="3" t="s">
        <v>81</v>
      </c>
      <c r="N664" s="3" t="s">
        <v>5277</v>
      </c>
      <c r="O664" s="3" t="s">
        <v>227</v>
      </c>
      <c r="P664" s="3" t="s">
        <v>2579</v>
      </c>
      <c r="Q664" s="3" t="s">
        <v>62</v>
      </c>
      <c r="R664" s="3" t="s">
        <v>269</v>
      </c>
      <c r="S664" s="3" t="s">
        <v>64</v>
      </c>
      <c r="T664" s="3" t="s">
        <v>65</v>
      </c>
      <c r="U664" s="3" t="s">
        <v>5278</v>
      </c>
      <c r="V664" s="3" t="s">
        <v>67</v>
      </c>
      <c r="W664" s="3" t="s">
        <v>99</v>
      </c>
      <c r="X664" s="3" t="s">
        <v>69</v>
      </c>
      <c r="Y664" s="3" t="s">
        <v>5279</v>
      </c>
      <c r="Z664" s="3" t="s">
        <v>240</v>
      </c>
      <c r="AA664" s="3" t="s">
        <v>5069</v>
      </c>
      <c r="AB664" s="3" t="s">
        <v>286</v>
      </c>
      <c r="AC664" s="3" t="s">
        <v>5280</v>
      </c>
      <c r="AD664" s="3" t="s">
        <v>243</v>
      </c>
      <c r="AE664" s="8" t="str">
        <f>HYPERLINK("https://static.wenjuan.pub/6448a247d0af58d925dffb12/upload_file/395-Q30-16832601753...-532942.jpg?e=1683388971&amp;token=-S3u1w3JrmFKSFNKh6j5JQkPKMGLqf-aPDDdDxY6:CrCAlqGCn1tJvjxMMh2u6gU98Hs=","1683260175331.jpg")</f>
        <v>1683260175331.jpg</v>
      </c>
    </row>
    <row r="665" s="1" customFormat="1" spans="1:31">
      <c r="A665" s="2">
        <v>664</v>
      </c>
      <c r="B665" s="3" t="s">
        <v>5281</v>
      </c>
      <c r="C665" s="3" t="s">
        <v>51</v>
      </c>
      <c r="D665" s="3" t="s">
        <v>227</v>
      </c>
      <c r="E665" s="3" t="s">
        <v>275</v>
      </c>
      <c r="F665" s="3" t="s">
        <v>5282</v>
      </c>
      <c r="G665" s="3" t="s">
        <v>5283</v>
      </c>
      <c r="H665" s="3" t="s">
        <v>56</v>
      </c>
      <c r="I665" s="3" t="s">
        <v>57</v>
      </c>
      <c r="J665" s="3" t="s">
        <v>5284</v>
      </c>
      <c r="K665" s="3" t="s">
        <v>5285</v>
      </c>
      <c r="L665" s="3" t="s">
        <v>5286</v>
      </c>
      <c r="M665" s="3" t="s">
        <v>81</v>
      </c>
      <c r="N665" s="3" t="s">
        <v>5287</v>
      </c>
      <c r="O665" s="3" t="s">
        <v>227</v>
      </c>
      <c r="P665" s="3" t="s">
        <v>195</v>
      </c>
      <c r="Q665" s="3" t="s">
        <v>62</v>
      </c>
      <c r="R665" s="3" t="s">
        <v>112</v>
      </c>
      <c r="S665" s="3" t="s">
        <v>64</v>
      </c>
      <c r="T665" s="3" t="s">
        <v>97</v>
      </c>
      <c r="U665" s="3" t="s">
        <v>5288</v>
      </c>
      <c r="V665" s="3" t="s">
        <v>67</v>
      </c>
      <c r="W665" s="3" t="s">
        <v>68</v>
      </c>
      <c r="X665" s="3" t="s">
        <v>69</v>
      </c>
      <c r="Y665" s="3" t="s">
        <v>5289</v>
      </c>
      <c r="Z665" s="3" t="s">
        <v>240</v>
      </c>
      <c r="AA665" s="3" t="s">
        <v>5069</v>
      </c>
      <c r="AB665" s="3" t="s">
        <v>286</v>
      </c>
      <c r="AC665" s="3" t="s">
        <v>5290</v>
      </c>
      <c r="AD665" s="3" t="s">
        <v>243</v>
      </c>
      <c r="AE665" s="8" t="str">
        <f>HYPERLINK("https://static.wenjuan.pub/6448a247d0af58d925dffb12/upload_file/387-Q30-image-713280.jpg?e=1683388971&amp;token=-S3u1w3JrmFKSFNKh6j5JQkPKMGLqf-aPDDdDxY6:RpNHkkk0D7F0uzgzN6BGuXrorIA=","image.jpg")</f>
        <v>image.jpg</v>
      </c>
    </row>
    <row r="666" s="1" customFormat="1" spans="1:31">
      <c r="A666" s="2">
        <v>665</v>
      </c>
      <c r="B666" s="3" t="s">
        <v>5291</v>
      </c>
      <c r="C666" s="3" t="s">
        <v>51</v>
      </c>
      <c r="D666" s="3" t="s">
        <v>227</v>
      </c>
      <c r="E666" s="3" t="s">
        <v>275</v>
      </c>
      <c r="F666" s="3" t="s">
        <v>5292</v>
      </c>
      <c r="G666" s="3" t="s">
        <v>5293</v>
      </c>
      <c r="H666" s="3" t="s">
        <v>321</v>
      </c>
      <c r="I666" s="3" t="s">
        <v>57</v>
      </c>
      <c r="J666" s="3" t="s">
        <v>231</v>
      </c>
      <c r="K666" s="3" t="s">
        <v>220</v>
      </c>
      <c r="L666" s="3" t="s">
        <v>5137</v>
      </c>
      <c r="M666" s="3" t="s">
        <v>81</v>
      </c>
      <c r="N666" s="3" t="s">
        <v>5294</v>
      </c>
      <c r="O666" s="3" t="s">
        <v>227</v>
      </c>
      <c r="P666" s="3" t="s">
        <v>83</v>
      </c>
      <c r="Q666" s="3" t="s">
        <v>62</v>
      </c>
      <c r="R666" s="3" t="s">
        <v>591</v>
      </c>
      <c r="S666" s="3" t="s">
        <v>64</v>
      </c>
      <c r="T666" s="3" t="s">
        <v>97</v>
      </c>
      <c r="U666" s="3"/>
      <c r="V666" s="3" t="s">
        <v>5081</v>
      </c>
      <c r="W666" s="3" t="s">
        <v>339</v>
      </c>
      <c r="X666" s="3" t="s">
        <v>69</v>
      </c>
      <c r="Y666" s="3" t="s">
        <v>5295</v>
      </c>
      <c r="Z666" s="3" t="s">
        <v>240</v>
      </c>
      <c r="AA666" s="3" t="s">
        <v>5069</v>
      </c>
      <c r="AB666" s="3" t="s">
        <v>286</v>
      </c>
      <c r="AC666" s="3" t="s">
        <v>5296</v>
      </c>
      <c r="AD666" s="3" t="s">
        <v>243</v>
      </c>
      <c r="AE666" s="7" t="str">
        <f>HYPERLINK("https://static.wenjuan.pub/6448a247d0af58d925dffb12/upload_file/403-Q30-image-145294.jpg?e=1683388971&amp;token=-S3u1w3JrmFKSFNKh6j5JQkPKMGLqf-aPDDdDxY6:386TI_CIZaozLS9dvs1kJ3YIZKM=","image.jpg")</f>
        <v>image.jpg</v>
      </c>
    </row>
    <row r="667" s="1" customFormat="1" spans="1:31">
      <c r="A667" s="2">
        <v>666</v>
      </c>
      <c r="B667" s="3" t="s">
        <v>5297</v>
      </c>
      <c r="C667" s="3" t="s">
        <v>51</v>
      </c>
      <c r="D667" s="3" t="s">
        <v>227</v>
      </c>
      <c r="E667" s="3" t="s">
        <v>275</v>
      </c>
      <c r="F667" s="3" t="s">
        <v>5298</v>
      </c>
      <c r="G667" s="3" t="s">
        <v>5299</v>
      </c>
      <c r="H667" s="3" t="s">
        <v>78</v>
      </c>
      <c r="I667" s="3" t="s">
        <v>57</v>
      </c>
      <c r="J667" s="3" t="s">
        <v>5284</v>
      </c>
      <c r="K667" s="3" t="s">
        <v>4513</v>
      </c>
      <c r="L667" s="3" t="s">
        <v>5300</v>
      </c>
      <c r="M667" s="3" t="s">
        <v>160</v>
      </c>
      <c r="N667" s="3" t="s">
        <v>5301</v>
      </c>
      <c r="O667" s="3" t="s">
        <v>227</v>
      </c>
      <c r="P667" s="3" t="s">
        <v>195</v>
      </c>
      <c r="Q667" s="3" t="s">
        <v>62</v>
      </c>
      <c r="R667" s="3" t="s">
        <v>5302</v>
      </c>
      <c r="S667" s="3" t="s">
        <v>64</v>
      </c>
      <c r="T667" s="3" t="s">
        <v>65</v>
      </c>
      <c r="U667" s="3" t="s">
        <v>5303</v>
      </c>
      <c r="V667" s="3" t="s">
        <v>5090</v>
      </c>
      <c r="W667" s="3" t="s">
        <v>339</v>
      </c>
      <c r="X667" s="3" t="s">
        <v>69</v>
      </c>
      <c r="Y667" s="3" t="s">
        <v>5304</v>
      </c>
      <c r="Z667" s="3" t="s">
        <v>240</v>
      </c>
      <c r="AA667" s="3" t="s">
        <v>5069</v>
      </c>
      <c r="AB667" s="3" t="s">
        <v>286</v>
      </c>
      <c r="AC667" s="3" t="s">
        <v>5305</v>
      </c>
      <c r="AD667" s="3" t="s">
        <v>243</v>
      </c>
      <c r="AE667" s="7" t="str">
        <f>HYPERLINK("https://static.wenjuan.pub/6448a247d0af58d925dffb12/upload_file/421-Q30-0CC9DDA7-97...-803053.jpeg?e=1683388971&amp;token=-S3u1w3JrmFKSFNKh6j5JQkPKMGLqf-aPDDdDxY6:ivbGWFApkklay_IL5TMUCkguE0w=","0CC9DDA7-97D2-45E1-8F68-189559E54853.jpeg")</f>
        <v>0CC9DDA7-97D2-45E1-8F68-189559E54853.jpeg</v>
      </c>
    </row>
    <row r="668" s="1" customFormat="1" spans="1:31">
      <c r="A668" s="2">
        <v>667</v>
      </c>
      <c r="B668" s="3" t="s">
        <v>5306</v>
      </c>
      <c r="C668" s="3" t="s">
        <v>142</v>
      </c>
      <c r="D668" s="3" t="s">
        <v>227</v>
      </c>
      <c r="E668" s="3" t="s">
        <v>275</v>
      </c>
      <c r="F668" s="3" t="s">
        <v>5307</v>
      </c>
      <c r="G668" s="3" t="s">
        <v>5308</v>
      </c>
      <c r="H668" s="3" t="s">
        <v>78</v>
      </c>
      <c r="I668" s="3" t="s">
        <v>57</v>
      </c>
      <c r="J668" s="3" t="s">
        <v>231</v>
      </c>
      <c r="K668" s="3" t="s">
        <v>220</v>
      </c>
      <c r="L668" s="3" t="s">
        <v>280</v>
      </c>
      <c r="M668" s="3" t="s">
        <v>81</v>
      </c>
      <c r="N668" s="3" t="s">
        <v>1177</v>
      </c>
      <c r="O668" s="3" t="s">
        <v>227</v>
      </c>
      <c r="P668" s="3" t="s">
        <v>1629</v>
      </c>
      <c r="Q668" s="3" t="s">
        <v>62</v>
      </c>
      <c r="R668" s="3" t="s">
        <v>414</v>
      </c>
      <c r="S668" s="3" t="s">
        <v>64</v>
      </c>
      <c r="T668" s="3" t="s">
        <v>97</v>
      </c>
      <c r="U668" s="3"/>
      <c r="V668" s="3" t="s">
        <v>67</v>
      </c>
      <c r="W668" s="3" t="s">
        <v>68</v>
      </c>
      <c r="X668" s="3" t="s">
        <v>69</v>
      </c>
      <c r="Y668" s="3" t="s">
        <v>5309</v>
      </c>
      <c r="Z668" s="3" t="s">
        <v>240</v>
      </c>
      <c r="AA668" s="3" t="s">
        <v>5069</v>
      </c>
      <c r="AB668" s="3" t="s">
        <v>286</v>
      </c>
      <c r="AC668" s="3" t="s">
        <v>5310</v>
      </c>
      <c r="AD668" s="3" t="s">
        <v>243</v>
      </c>
      <c r="AE668" s="7" t="str">
        <f>HYPERLINK("https://static.wenjuan.pub/6448a247d0af58d925dffb12/upload_file/425-Q30-54F1EF55-24...-621867.jpeg?e=1683388971&amp;token=-S3u1w3JrmFKSFNKh6j5JQkPKMGLqf-aPDDdDxY6:-3GsLLDtYFz1SuObeeJ-tyh_CKY=","54F1EF55-246B-46C0-BBF2-98B202FAEABC.jpeg")</f>
        <v>54F1EF55-246B-46C0-BBF2-98B202FAEABC.jpeg</v>
      </c>
    </row>
    <row r="669" s="1" customFormat="1" spans="1:31">
      <c r="A669" s="2">
        <v>668</v>
      </c>
      <c r="B669" s="3" t="s">
        <v>5311</v>
      </c>
      <c r="C669" s="3" t="s">
        <v>51</v>
      </c>
      <c r="D669" s="3" t="s">
        <v>227</v>
      </c>
      <c r="E669" s="3" t="s">
        <v>275</v>
      </c>
      <c r="F669" s="3" t="s">
        <v>5312</v>
      </c>
      <c r="G669" s="3" t="s">
        <v>5313</v>
      </c>
      <c r="H669" s="3" t="s">
        <v>56</v>
      </c>
      <c r="I669" s="3" t="s">
        <v>57</v>
      </c>
      <c r="J669" s="3" t="s">
        <v>231</v>
      </c>
      <c r="K669" s="3" t="s">
        <v>220</v>
      </c>
      <c r="L669" s="3" t="s">
        <v>280</v>
      </c>
      <c r="M669" s="3" t="s">
        <v>81</v>
      </c>
      <c r="N669" s="3" t="s">
        <v>5314</v>
      </c>
      <c r="O669" s="3" t="s">
        <v>227</v>
      </c>
      <c r="P669" s="3" t="s">
        <v>315</v>
      </c>
      <c r="Q669" s="3" t="s">
        <v>62</v>
      </c>
      <c r="R669" s="3" t="s">
        <v>1281</v>
      </c>
      <c r="S669" s="3" t="s">
        <v>64</v>
      </c>
      <c r="T669" s="3" t="s">
        <v>97</v>
      </c>
      <c r="U669" s="3" t="s">
        <v>5315</v>
      </c>
      <c r="V669" s="3" t="s">
        <v>5090</v>
      </c>
      <c r="W669" s="3" t="s">
        <v>68</v>
      </c>
      <c r="X669" s="3" t="s">
        <v>69</v>
      </c>
      <c r="Y669" s="3" t="s">
        <v>5316</v>
      </c>
      <c r="Z669" s="3" t="s">
        <v>240</v>
      </c>
      <c r="AA669" s="3" t="s">
        <v>5069</v>
      </c>
      <c r="AB669" s="3" t="s">
        <v>286</v>
      </c>
      <c r="AC669" s="3" t="s">
        <v>5317</v>
      </c>
      <c r="AD669" s="3" t="s">
        <v>243</v>
      </c>
      <c r="AE669" s="7" t="str">
        <f>HYPERLINK("https://static.wenjuan.pub/6448a247d0af58d925dffb12/upload_file/571-Q30-image-786768.jpg?e=1683388971&amp;token=-S3u1w3JrmFKSFNKh6j5JQkPKMGLqf-aPDDdDxY6:vNfVzvXZcfM6S3g3LozEnuaCBXw=","image.jpg")</f>
        <v>image.jpg</v>
      </c>
    </row>
    <row r="670" s="1" customFormat="1" spans="1:31">
      <c r="A670" s="2">
        <v>669</v>
      </c>
      <c r="B670" s="3" t="s">
        <v>5318</v>
      </c>
      <c r="C670" s="3" t="s">
        <v>51</v>
      </c>
      <c r="D670" s="3" t="s">
        <v>227</v>
      </c>
      <c r="E670" s="3" t="s">
        <v>275</v>
      </c>
      <c r="F670" s="3" t="s">
        <v>5319</v>
      </c>
      <c r="G670" s="3" t="s">
        <v>5320</v>
      </c>
      <c r="H670" s="3" t="s">
        <v>56</v>
      </c>
      <c r="I670" s="3" t="s">
        <v>57</v>
      </c>
      <c r="J670" s="3" t="s">
        <v>231</v>
      </c>
      <c r="K670" s="3" t="s">
        <v>220</v>
      </c>
      <c r="L670" s="3" t="s">
        <v>280</v>
      </c>
      <c r="M670" s="3" t="s">
        <v>5321</v>
      </c>
      <c r="N670" s="3" t="s">
        <v>5322</v>
      </c>
      <c r="O670" s="3" t="s">
        <v>227</v>
      </c>
      <c r="P670" s="3" t="s">
        <v>5323</v>
      </c>
      <c r="Q670" s="3" t="s">
        <v>62</v>
      </c>
      <c r="R670" s="3" t="s">
        <v>5324</v>
      </c>
      <c r="S670" s="3" t="s">
        <v>64</v>
      </c>
      <c r="T670" s="3" t="s">
        <v>1726</v>
      </c>
      <c r="U670" s="3"/>
      <c r="V670" s="3" t="s">
        <v>67</v>
      </c>
      <c r="W670" s="3" t="s">
        <v>339</v>
      </c>
      <c r="X670" s="3" t="s">
        <v>69</v>
      </c>
      <c r="Y670" s="3" t="s">
        <v>5325</v>
      </c>
      <c r="Z670" s="3" t="s">
        <v>240</v>
      </c>
      <c r="AA670" s="3" t="s">
        <v>5069</v>
      </c>
      <c r="AB670" s="3" t="s">
        <v>286</v>
      </c>
      <c r="AC670" s="3" t="s">
        <v>5326</v>
      </c>
      <c r="AD670" s="3" t="s">
        <v>243</v>
      </c>
      <c r="AE670" s="7" t="str">
        <f>HYPERLINK("https://static.wenjuan.pub/6448a247d0af58d925dffb12/upload_file/569-Q30-image-145114.jpg?e=1683388971&amp;token=-S3u1w3JrmFKSFNKh6j5JQkPKMGLqf-aPDDdDxY6:LmFqbMY1XoL_QiwcVyzbZLg5cCk=","image.jpg")</f>
        <v>image.jpg</v>
      </c>
    </row>
    <row r="671" s="1" customFormat="1" spans="1:31">
      <c r="A671" s="2">
        <v>670</v>
      </c>
      <c r="B671" s="3" t="s">
        <v>5327</v>
      </c>
      <c r="C671" s="3" t="s">
        <v>51</v>
      </c>
      <c r="D671" s="3" t="s">
        <v>227</v>
      </c>
      <c r="E671" s="3" t="s">
        <v>5160</v>
      </c>
      <c r="F671" s="3" t="s">
        <v>5328</v>
      </c>
      <c r="G671" s="3" t="s">
        <v>5329</v>
      </c>
      <c r="H671" s="3" t="s">
        <v>56</v>
      </c>
      <c r="I671" s="3" t="s">
        <v>57</v>
      </c>
      <c r="J671" s="3" t="s">
        <v>231</v>
      </c>
      <c r="K671" s="3" t="s">
        <v>5285</v>
      </c>
      <c r="L671" s="3" t="s">
        <v>280</v>
      </c>
      <c r="M671" s="3" t="s">
        <v>81</v>
      </c>
      <c r="N671" s="3" t="s">
        <v>5330</v>
      </c>
      <c r="O671" s="3" t="s">
        <v>227</v>
      </c>
      <c r="P671" s="3" t="s">
        <v>83</v>
      </c>
      <c r="Q671" s="3" t="s">
        <v>62</v>
      </c>
      <c r="R671" s="3" t="s">
        <v>293</v>
      </c>
      <c r="S671" s="3" t="s">
        <v>64</v>
      </c>
      <c r="T671" s="3" t="s">
        <v>97</v>
      </c>
      <c r="U671" s="3"/>
      <c r="V671" s="3" t="s">
        <v>67</v>
      </c>
      <c r="W671" s="3" t="s">
        <v>99</v>
      </c>
      <c r="X671" s="3" t="s">
        <v>69</v>
      </c>
      <c r="Y671" s="3" t="s">
        <v>5331</v>
      </c>
      <c r="Z671" s="3" t="s">
        <v>240</v>
      </c>
      <c r="AA671" s="3" t="s">
        <v>5069</v>
      </c>
      <c r="AB671" s="3" t="s">
        <v>286</v>
      </c>
      <c r="AC671" s="3" t="s">
        <v>5332</v>
      </c>
      <c r="AD671" s="3" t="s">
        <v>243</v>
      </c>
      <c r="AE671" s="7" t="str">
        <f>HYPERLINK("https://static.wenjuan.pub/6448a247d0af58d925dffb12/upload_file/577-Q30-16832702816...-682077.jpg?e=1683388971&amp;token=-S3u1w3JrmFKSFNKh6j5JQkPKMGLqf-aPDDdDxY6:Uwo054nHZn5Pjuhu6ekv726ESaU=","1683270281634.jpg")</f>
        <v>1683270281634.jpg</v>
      </c>
    </row>
    <row r="672" s="1" customFormat="1" spans="1:31">
      <c r="A672" s="2">
        <v>671</v>
      </c>
      <c r="B672" s="3" t="s">
        <v>5333</v>
      </c>
      <c r="C672" s="3" t="s">
        <v>51</v>
      </c>
      <c r="D672" s="3" t="s">
        <v>227</v>
      </c>
      <c r="E672" s="3" t="s">
        <v>275</v>
      </c>
      <c r="F672" s="3" t="s">
        <v>5334</v>
      </c>
      <c r="G672" s="3" t="s">
        <v>5335</v>
      </c>
      <c r="H672" s="3" t="s">
        <v>56</v>
      </c>
      <c r="I672" s="3" t="s">
        <v>57</v>
      </c>
      <c r="J672" s="3" t="s">
        <v>693</v>
      </c>
      <c r="K672" s="3" t="s">
        <v>4513</v>
      </c>
      <c r="L672" s="3" t="s">
        <v>5137</v>
      </c>
      <c r="M672" s="3" t="s">
        <v>59</v>
      </c>
      <c r="N672" s="3" t="s">
        <v>5336</v>
      </c>
      <c r="O672" s="3" t="s">
        <v>227</v>
      </c>
      <c r="P672" s="3" t="s">
        <v>637</v>
      </c>
      <c r="Q672" s="3" t="s">
        <v>62</v>
      </c>
      <c r="R672" s="3" t="s">
        <v>63</v>
      </c>
      <c r="S672" s="3" t="s">
        <v>64</v>
      </c>
      <c r="T672" s="3" t="s">
        <v>97</v>
      </c>
      <c r="U672" s="3"/>
      <c r="V672" s="3" t="s">
        <v>5090</v>
      </c>
      <c r="W672" s="3" t="s">
        <v>68</v>
      </c>
      <c r="X672" s="3" t="s">
        <v>69</v>
      </c>
      <c r="Y672" s="3" t="s">
        <v>5337</v>
      </c>
      <c r="Z672" s="3" t="s">
        <v>240</v>
      </c>
      <c r="AA672" s="3" t="s">
        <v>5069</v>
      </c>
      <c r="AB672" s="3" t="s">
        <v>286</v>
      </c>
      <c r="AC672" s="3" t="s">
        <v>5338</v>
      </c>
      <c r="AD672" s="3" t="s">
        <v>243</v>
      </c>
      <c r="AE672" s="7" t="str">
        <f>HYPERLINK("https://static.wenjuan.pub/6448a247d0af58d925dffb12/upload_file/603-Q30-16832713572...-488552.jpg?e=1683388971&amp;token=-S3u1w3JrmFKSFNKh6j5JQkPKMGLqf-aPDDdDxY6:XR-lRL_xWqHHBpP-9wPZULOsL1Q=","1683271357265.jpg")</f>
        <v>1683271357265.jpg</v>
      </c>
    </row>
    <row r="673" s="1" customFormat="1" spans="1:31">
      <c r="A673" s="2">
        <v>672</v>
      </c>
      <c r="B673" s="3" t="s">
        <v>5339</v>
      </c>
      <c r="C673" s="3" t="s">
        <v>51</v>
      </c>
      <c r="D673" s="3" t="s">
        <v>227</v>
      </c>
      <c r="E673" s="3" t="s">
        <v>275</v>
      </c>
      <c r="F673" s="3" t="s">
        <v>5340</v>
      </c>
      <c r="G673" s="3" t="s">
        <v>5341</v>
      </c>
      <c r="H673" s="3" t="s">
        <v>78</v>
      </c>
      <c r="I673" s="3" t="s">
        <v>57</v>
      </c>
      <c r="J673" s="3" t="s">
        <v>675</v>
      </c>
      <c r="K673" s="3" t="s">
        <v>5342</v>
      </c>
      <c r="L673" s="3" t="s">
        <v>280</v>
      </c>
      <c r="M673" s="3" t="s">
        <v>302</v>
      </c>
      <c r="N673" s="3" t="s">
        <v>5343</v>
      </c>
      <c r="O673" s="3" t="s">
        <v>227</v>
      </c>
      <c r="P673" s="3" t="s">
        <v>2468</v>
      </c>
      <c r="Q673" s="3" t="s">
        <v>62</v>
      </c>
      <c r="R673" s="3" t="s">
        <v>63</v>
      </c>
      <c r="S673" s="3" t="s">
        <v>64</v>
      </c>
      <c r="T673" s="3" t="s">
        <v>97</v>
      </c>
      <c r="U673" s="3"/>
      <c r="V673" s="3" t="s">
        <v>67</v>
      </c>
      <c r="W673" s="3" t="s">
        <v>68</v>
      </c>
      <c r="X673" s="3" t="s">
        <v>69</v>
      </c>
      <c r="Y673" s="3" t="s">
        <v>5344</v>
      </c>
      <c r="Z673" s="3" t="s">
        <v>240</v>
      </c>
      <c r="AA673" s="3" t="s">
        <v>5069</v>
      </c>
      <c r="AB673" s="3" t="s">
        <v>286</v>
      </c>
      <c r="AC673" s="3" t="s">
        <v>5345</v>
      </c>
      <c r="AD673" s="3" t="s">
        <v>243</v>
      </c>
      <c r="AE673" s="7" t="str">
        <f>HYPERLINK("https://static.wenjuan.pub/6448a247d0af58d925dffb12/upload_file/360-Q30-16832591784...-514671.jpg?e=1683388971&amp;token=-S3u1w3JrmFKSFNKh6j5JQkPKMGLqf-aPDDdDxY6:esxgxw23oHoS7JYVHr2xsxIo98I=","1683259178478.jpg")</f>
        <v>1683259178478.jpg</v>
      </c>
    </row>
    <row r="674" s="1" customFormat="1" spans="1:31">
      <c r="A674" s="2">
        <v>673</v>
      </c>
      <c r="B674" s="3" t="s">
        <v>5346</v>
      </c>
      <c r="C674" s="3" t="s">
        <v>51</v>
      </c>
      <c r="D674" s="3" t="s">
        <v>227</v>
      </c>
      <c r="E674" s="3" t="s">
        <v>275</v>
      </c>
      <c r="F674" s="3" t="s">
        <v>5347</v>
      </c>
      <c r="G674" s="3" t="s">
        <v>5348</v>
      </c>
      <c r="H674" s="3" t="s">
        <v>56</v>
      </c>
      <c r="I674" s="3" t="s">
        <v>57</v>
      </c>
      <c r="J674" s="3" t="s">
        <v>5284</v>
      </c>
      <c r="K674" s="3" t="s">
        <v>220</v>
      </c>
      <c r="L674" s="3" t="s">
        <v>5349</v>
      </c>
      <c r="M674" s="3" t="s">
        <v>81</v>
      </c>
      <c r="N674" s="3" t="s">
        <v>5350</v>
      </c>
      <c r="O674" s="3" t="s">
        <v>227</v>
      </c>
      <c r="P674" s="3" t="s">
        <v>722</v>
      </c>
      <c r="Q674" s="3" t="s">
        <v>62</v>
      </c>
      <c r="R674" s="3" t="s">
        <v>63</v>
      </c>
      <c r="S674" s="3" t="s">
        <v>64</v>
      </c>
      <c r="T674" s="3" t="s">
        <v>97</v>
      </c>
      <c r="U674" s="3"/>
      <c r="V674" s="3" t="s">
        <v>67</v>
      </c>
      <c r="W674" s="3" t="s">
        <v>68</v>
      </c>
      <c r="X674" s="3" t="s">
        <v>69</v>
      </c>
      <c r="Y674" s="3" t="s">
        <v>5351</v>
      </c>
      <c r="Z674" s="3" t="s">
        <v>240</v>
      </c>
      <c r="AA674" s="3" t="s">
        <v>5069</v>
      </c>
      <c r="AB674" s="3" t="s">
        <v>286</v>
      </c>
      <c r="AC674" s="3" t="s">
        <v>5352</v>
      </c>
      <c r="AD674" s="3" t="s">
        <v>243</v>
      </c>
      <c r="AE674" s="8" t="str">
        <f>HYPERLINK("https://static.wenjuan.pub/6448a247d0af58d925dffb12/upload_file/373-Q30-image-743510.jpg?e=1683388971&amp;token=-S3u1w3JrmFKSFNKh6j5JQkPKMGLqf-aPDDdDxY6:BswDsZp4SHnDxkPo3p1QqREhu4Q=","image.jpg")</f>
        <v>image.jpg</v>
      </c>
    </row>
    <row r="675" s="1" customFormat="1" spans="1:31">
      <c r="A675" s="2">
        <v>674</v>
      </c>
      <c r="B675" s="3" t="s">
        <v>5353</v>
      </c>
      <c r="C675" s="3" t="s">
        <v>51</v>
      </c>
      <c r="D675" s="3" t="s">
        <v>227</v>
      </c>
      <c r="E675" s="3" t="s">
        <v>275</v>
      </c>
      <c r="F675" s="3" t="s">
        <v>5354</v>
      </c>
      <c r="G675" s="3" t="s">
        <v>5355</v>
      </c>
      <c r="H675" s="3" t="s">
        <v>56</v>
      </c>
      <c r="I675" s="3" t="s">
        <v>57</v>
      </c>
      <c r="J675" s="3" t="s">
        <v>579</v>
      </c>
      <c r="K675" s="3" t="s">
        <v>265</v>
      </c>
      <c r="L675" s="3" t="s">
        <v>5300</v>
      </c>
      <c r="M675" s="3" t="s">
        <v>81</v>
      </c>
      <c r="N675" s="3" t="s">
        <v>5356</v>
      </c>
      <c r="O675" s="3" t="s">
        <v>227</v>
      </c>
      <c r="P675" s="3" t="s">
        <v>83</v>
      </c>
      <c r="Q675" s="3" t="s">
        <v>62</v>
      </c>
      <c r="R675" s="3" t="s">
        <v>63</v>
      </c>
      <c r="S675" s="3" t="s">
        <v>64</v>
      </c>
      <c r="T675" s="3" t="s">
        <v>97</v>
      </c>
      <c r="U675" s="3"/>
      <c r="V675" s="3" t="s">
        <v>5090</v>
      </c>
      <c r="W675" s="3" t="s">
        <v>99</v>
      </c>
      <c r="X675" s="3" t="s">
        <v>69</v>
      </c>
      <c r="Y675" s="3" t="s">
        <v>5357</v>
      </c>
      <c r="Z675" s="3" t="s">
        <v>240</v>
      </c>
      <c r="AA675" s="3" t="s">
        <v>5069</v>
      </c>
      <c r="AB675" s="3" t="s">
        <v>286</v>
      </c>
      <c r="AC675" s="3" t="s">
        <v>5358</v>
      </c>
      <c r="AD675" s="3" t="s">
        <v>243</v>
      </c>
      <c r="AE675" s="7" t="str">
        <f>HYPERLINK("https://static.wenjuan.pub/6448a247d0af58d925dffb12/upload_file/351-Q30-image-860190.jpg?e=1683388971&amp;token=-S3u1w3JrmFKSFNKh6j5JQkPKMGLqf-aPDDdDxY6:3ZL2gj76CIHKdFGyP31aHYGaSG0=","image.jpg")</f>
        <v>image.jpg</v>
      </c>
    </row>
    <row r="676" s="1" customFormat="1" spans="1:31">
      <c r="A676" s="2">
        <v>675</v>
      </c>
      <c r="B676" s="3" t="s">
        <v>5359</v>
      </c>
      <c r="C676" s="3" t="s">
        <v>51</v>
      </c>
      <c r="D676" s="3" t="s">
        <v>227</v>
      </c>
      <c r="E676" s="3" t="s">
        <v>275</v>
      </c>
      <c r="F676" s="3" t="s">
        <v>5360</v>
      </c>
      <c r="G676" s="3" t="s">
        <v>5361</v>
      </c>
      <c r="H676" s="3" t="s">
        <v>56</v>
      </c>
      <c r="I676" s="3" t="s">
        <v>57</v>
      </c>
      <c r="J676" s="3" t="s">
        <v>16</v>
      </c>
      <c r="K676" s="3" t="s">
        <v>5362</v>
      </c>
      <c r="L676" s="3" t="s">
        <v>5137</v>
      </c>
      <c r="M676" s="3" t="s">
        <v>81</v>
      </c>
      <c r="N676" s="3" t="s">
        <v>5363</v>
      </c>
      <c r="O676" s="3" t="s">
        <v>227</v>
      </c>
      <c r="P676" s="3" t="s">
        <v>5364</v>
      </c>
      <c r="Q676" s="3" t="s">
        <v>62</v>
      </c>
      <c r="R676" s="3" t="s">
        <v>293</v>
      </c>
      <c r="S676" s="3" t="s">
        <v>64</v>
      </c>
      <c r="T676" s="3" t="s">
        <v>5365</v>
      </c>
      <c r="U676" s="3"/>
      <c r="V676" s="3" t="s">
        <v>67</v>
      </c>
      <c r="W676" s="3" t="s">
        <v>68</v>
      </c>
      <c r="X676" s="3" t="s">
        <v>69</v>
      </c>
      <c r="Y676" s="3" t="s">
        <v>5366</v>
      </c>
      <c r="Z676" s="3" t="s">
        <v>240</v>
      </c>
      <c r="AA676" s="3" t="s">
        <v>5069</v>
      </c>
      <c r="AB676" s="3" t="s">
        <v>286</v>
      </c>
      <c r="AC676" s="3" t="s">
        <v>5367</v>
      </c>
      <c r="AD676" s="3" t="s">
        <v>243</v>
      </c>
      <c r="AE676" s="7" t="str">
        <f>HYPERLINK("https://static.wenjuan.pub/6448a247d0af58d925dffb12/upload_file/561-Q30-16832693892...-716166.jpg?e=1683388971&amp;token=-S3u1w3JrmFKSFNKh6j5JQkPKMGLqf-aPDDdDxY6:QOx7M6fpEfipTOmZHNGevMsiWlg=","1683269389219.jpg")</f>
        <v>1683269389219.jpg</v>
      </c>
    </row>
    <row r="677" s="1" customFormat="1" spans="1:31">
      <c r="A677" s="2">
        <v>676</v>
      </c>
      <c r="B677" s="3" t="s">
        <v>5368</v>
      </c>
      <c r="C677" s="3" t="s">
        <v>51</v>
      </c>
      <c r="D677" s="3" t="s">
        <v>227</v>
      </c>
      <c r="E677" s="3" t="s">
        <v>275</v>
      </c>
      <c r="F677" s="3" t="s">
        <v>5369</v>
      </c>
      <c r="G677" s="3" t="s">
        <v>5370</v>
      </c>
      <c r="H677" s="3" t="s">
        <v>56</v>
      </c>
      <c r="I677" s="3" t="s">
        <v>57</v>
      </c>
      <c r="J677" s="3" t="s">
        <v>16</v>
      </c>
      <c r="K677" s="3" t="s">
        <v>5362</v>
      </c>
      <c r="L677" s="3" t="s">
        <v>5137</v>
      </c>
      <c r="M677" s="3" t="s">
        <v>234</v>
      </c>
      <c r="N677" s="3" t="s">
        <v>5371</v>
      </c>
      <c r="O677" s="3" t="s">
        <v>227</v>
      </c>
      <c r="P677" s="3" t="s">
        <v>195</v>
      </c>
      <c r="Q677" s="3" t="s">
        <v>62</v>
      </c>
      <c r="R677" s="3" t="s">
        <v>558</v>
      </c>
      <c r="S677" s="3" t="s">
        <v>64</v>
      </c>
      <c r="T677" s="3" t="s">
        <v>5365</v>
      </c>
      <c r="U677" s="3"/>
      <c r="V677" s="3" t="s">
        <v>67</v>
      </c>
      <c r="W677" s="3" t="s">
        <v>68</v>
      </c>
      <c r="X677" s="3" t="s">
        <v>69</v>
      </c>
      <c r="Y677" s="3" t="s">
        <v>5370</v>
      </c>
      <c r="Z677" s="3" t="s">
        <v>240</v>
      </c>
      <c r="AA677" s="3" t="s">
        <v>5069</v>
      </c>
      <c r="AB677" s="3" t="s">
        <v>286</v>
      </c>
      <c r="AC677" s="3" t="s">
        <v>5372</v>
      </c>
      <c r="AD677" s="3" t="s">
        <v>243</v>
      </c>
      <c r="AE677" s="8" t="str">
        <f>HYPERLINK("https://static.wenjuan.pub/6448a247d0af58d925dffb12/upload_file/560-Q30-image-391322.jpg?e=1683388971&amp;token=-S3u1w3JrmFKSFNKh6j5JQkPKMGLqf-aPDDdDxY6:QLw8_G2C_DFawy2zhW0XHuRPBWg=","image.jpg")</f>
        <v>image.jpg</v>
      </c>
    </row>
    <row r="678" s="1" customFormat="1" spans="1:31">
      <c r="A678" s="2">
        <v>677</v>
      </c>
      <c r="B678" s="3" t="s">
        <v>5373</v>
      </c>
      <c r="C678" s="3" t="s">
        <v>142</v>
      </c>
      <c r="D678" s="3" t="s">
        <v>227</v>
      </c>
      <c r="E678" s="3" t="s">
        <v>275</v>
      </c>
      <c r="F678" s="3" t="s">
        <v>5374</v>
      </c>
      <c r="G678" s="3" t="s">
        <v>5375</v>
      </c>
      <c r="H678" s="3" t="s">
        <v>78</v>
      </c>
      <c r="I678" s="3" t="s">
        <v>57</v>
      </c>
      <c r="J678" s="3" t="s">
        <v>5376</v>
      </c>
      <c r="K678" s="3" t="s">
        <v>5377</v>
      </c>
      <c r="L678" s="3" t="s">
        <v>5378</v>
      </c>
      <c r="M678" s="3" t="s">
        <v>5379</v>
      </c>
      <c r="N678" s="3" t="s">
        <v>5380</v>
      </c>
      <c r="O678" s="3" t="s">
        <v>227</v>
      </c>
      <c r="P678" s="3" t="s">
        <v>5381</v>
      </c>
      <c r="Q678" s="3" t="s">
        <v>62</v>
      </c>
      <c r="R678" s="3" t="s">
        <v>63</v>
      </c>
      <c r="S678" s="3" t="s">
        <v>64</v>
      </c>
      <c r="T678" s="3" t="s">
        <v>65</v>
      </c>
      <c r="U678" s="3" t="s">
        <v>5382</v>
      </c>
      <c r="V678" s="3" t="s">
        <v>5090</v>
      </c>
      <c r="W678" s="3" t="s">
        <v>99</v>
      </c>
      <c r="X678" s="3" t="s">
        <v>1089</v>
      </c>
      <c r="Y678" s="3" t="s">
        <v>5383</v>
      </c>
      <c r="Z678" s="3" t="s">
        <v>240</v>
      </c>
      <c r="AA678" s="3" t="s">
        <v>5069</v>
      </c>
      <c r="AB678" s="3" t="s">
        <v>286</v>
      </c>
      <c r="AC678" s="3" t="s">
        <v>5384</v>
      </c>
      <c r="AD678" s="3" t="s">
        <v>243</v>
      </c>
      <c r="AE678" s="7" t="str">
        <f>HYPERLINK("https://static.wenjuan.pub/6448a247d0af58d925dffb12/upload_file/382-Q30-image-572361.jpg?e=1683388971&amp;token=-S3u1w3JrmFKSFNKh6j5JQkPKMGLqf-aPDDdDxY6:yEAK0fsSUkTMh32syJE0id2HcPk=","image.jpg")</f>
        <v>image.jpg</v>
      </c>
    </row>
    <row r="679" s="1" customFormat="1" spans="1:31">
      <c r="A679" s="2">
        <v>678</v>
      </c>
      <c r="B679" s="3" t="s">
        <v>5385</v>
      </c>
      <c r="C679" s="3" t="s">
        <v>51</v>
      </c>
      <c r="D679" s="3" t="s">
        <v>227</v>
      </c>
      <c r="E679" s="3" t="s">
        <v>275</v>
      </c>
      <c r="F679" s="3" t="s">
        <v>5386</v>
      </c>
      <c r="G679" s="3" t="s">
        <v>5387</v>
      </c>
      <c r="H679" s="3" t="s">
        <v>56</v>
      </c>
      <c r="I679" s="3" t="s">
        <v>57</v>
      </c>
      <c r="J679" s="3" t="s">
        <v>5284</v>
      </c>
      <c r="K679" s="3" t="s">
        <v>5285</v>
      </c>
      <c r="L679" s="3" t="s">
        <v>5286</v>
      </c>
      <c r="M679" s="3" t="s">
        <v>122</v>
      </c>
      <c r="N679" s="3" t="s">
        <v>5388</v>
      </c>
      <c r="O679" s="3" t="s">
        <v>227</v>
      </c>
      <c r="P679" s="3" t="s">
        <v>195</v>
      </c>
      <c r="Q679" s="3" t="s">
        <v>62</v>
      </c>
      <c r="R679" s="3" t="s">
        <v>501</v>
      </c>
      <c r="S679" s="3" t="s">
        <v>64</v>
      </c>
      <c r="T679" s="3" t="s">
        <v>97</v>
      </c>
      <c r="U679" s="3" t="s">
        <v>5389</v>
      </c>
      <c r="V679" s="3" t="s">
        <v>67</v>
      </c>
      <c r="W679" s="3" t="s">
        <v>339</v>
      </c>
      <c r="X679" s="3" t="s">
        <v>69</v>
      </c>
      <c r="Y679" s="3" t="s">
        <v>5390</v>
      </c>
      <c r="Z679" s="3" t="s">
        <v>240</v>
      </c>
      <c r="AA679" s="3" t="s">
        <v>5069</v>
      </c>
      <c r="AB679" s="3" t="s">
        <v>286</v>
      </c>
      <c r="AC679" s="3" t="s">
        <v>5391</v>
      </c>
      <c r="AD679" s="3" t="s">
        <v>243</v>
      </c>
      <c r="AE679" s="8" t="str">
        <f>HYPERLINK("https://static.wenjuan.pub/6448a247d0af58d925dffb12/upload_file/378-Q30-16832595972...-233199.jpg?e=1683388971&amp;token=-S3u1w3JrmFKSFNKh6j5JQkPKMGLqf-aPDDdDxY6:L4pTgDjGO8dqLfLzLvQytVQJWyc=","1683259597232.jpg")</f>
        <v>1683259597232.jpg</v>
      </c>
    </row>
    <row r="680" s="1" customFormat="1" spans="1:31">
      <c r="A680" s="2">
        <v>679</v>
      </c>
      <c r="B680" s="3" t="s">
        <v>5392</v>
      </c>
      <c r="C680" s="3" t="s">
        <v>51</v>
      </c>
      <c r="D680" s="3" t="s">
        <v>227</v>
      </c>
      <c r="E680" s="3" t="s">
        <v>275</v>
      </c>
      <c r="F680" s="3" t="s">
        <v>5393</v>
      </c>
      <c r="G680" s="3" t="s">
        <v>5394</v>
      </c>
      <c r="H680" s="3" t="s">
        <v>146</v>
      </c>
      <c r="I680" s="3" t="s">
        <v>57</v>
      </c>
      <c r="J680" s="3" t="s">
        <v>159</v>
      </c>
      <c r="K680" s="3" t="s">
        <v>265</v>
      </c>
      <c r="L680" s="3" t="s">
        <v>280</v>
      </c>
      <c r="M680" s="3" t="s">
        <v>81</v>
      </c>
      <c r="N680" s="3" t="s">
        <v>5395</v>
      </c>
      <c r="O680" s="3" t="s">
        <v>227</v>
      </c>
      <c r="P680" s="3" t="s">
        <v>1075</v>
      </c>
      <c r="Q680" s="3" t="s">
        <v>62</v>
      </c>
      <c r="R680" s="3" t="s">
        <v>63</v>
      </c>
      <c r="S680" s="3" t="s">
        <v>64</v>
      </c>
      <c r="T680" s="3" t="s">
        <v>97</v>
      </c>
      <c r="U680" s="3"/>
      <c r="V680" s="3" t="s">
        <v>67</v>
      </c>
      <c r="W680" s="3" t="s">
        <v>68</v>
      </c>
      <c r="X680" s="3" t="s">
        <v>69</v>
      </c>
      <c r="Y680" s="3" t="s">
        <v>5396</v>
      </c>
      <c r="Z680" s="3" t="s">
        <v>240</v>
      </c>
      <c r="AA680" s="3" t="s">
        <v>5069</v>
      </c>
      <c r="AB680" s="3" t="s">
        <v>286</v>
      </c>
      <c r="AC680" s="3" t="s">
        <v>5397</v>
      </c>
      <c r="AD680" s="3" t="s">
        <v>243</v>
      </c>
      <c r="AE680" s="8" t="str">
        <f>HYPERLINK("https://static.wenjuan.pub/6448a247d0af58d925dffb12/upload_file/507-Q30-16832664396...-190371.jpg?e=1683388971&amp;token=-S3u1w3JrmFKSFNKh6j5JQkPKMGLqf-aPDDdDxY6:ztHmnAJ_gi0w5gBdB6hGTN9VrbY=","1683266439692.jpg")</f>
        <v>1683266439692.jpg</v>
      </c>
    </row>
    <row r="681" s="1" customFormat="1" spans="1:31">
      <c r="A681" s="2">
        <v>680</v>
      </c>
      <c r="B681" s="3" t="s">
        <v>5398</v>
      </c>
      <c r="C681" s="3" t="s">
        <v>51</v>
      </c>
      <c r="D681" s="3" t="s">
        <v>227</v>
      </c>
      <c r="E681" s="3" t="s">
        <v>275</v>
      </c>
      <c r="F681" s="3" t="s">
        <v>5399</v>
      </c>
      <c r="G681" s="3" t="s">
        <v>5400</v>
      </c>
      <c r="H681" s="3" t="s">
        <v>78</v>
      </c>
      <c r="I681" s="3" t="s">
        <v>57</v>
      </c>
      <c r="J681" s="3" t="s">
        <v>675</v>
      </c>
      <c r="K681" s="3" t="s">
        <v>4406</v>
      </c>
      <c r="L681" s="3" t="s">
        <v>280</v>
      </c>
      <c r="M681" s="3" t="s">
        <v>81</v>
      </c>
      <c r="N681" s="3" t="s">
        <v>5401</v>
      </c>
      <c r="O681" s="3" t="s">
        <v>227</v>
      </c>
      <c r="P681" s="3" t="s">
        <v>5402</v>
      </c>
      <c r="Q681" s="3" t="s">
        <v>62</v>
      </c>
      <c r="R681" s="3" t="s">
        <v>63</v>
      </c>
      <c r="S681" s="3" t="s">
        <v>64</v>
      </c>
      <c r="T681" s="3" t="s">
        <v>5403</v>
      </c>
      <c r="U681" s="3"/>
      <c r="V681" s="3" t="s">
        <v>67</v>
      </c>
      <c r="W681" s="3" t="s">
        <v>339</v>
      </c>
      <c r="X681" s="3" t="s">
        <v>69</v>
      </c>
      <c r="Y681" s="3" t="s">
        <v>5404</v>
      </c>
      <c r="Z681" s="3" t="s">
        <v>240</v>
      </c>
      <c r="AA681" s="3" t="s">
        <v>5069</v>
      </c>
      <c r="AB681" s="3" t="s">
        <v>286</v>
      </c>
      <c r="AC681" s="3" t="s">
        <v>5405</v>
      </c>
      <c r="AD681" s="3" t="s">
        <v>243</v>
      </c>
      <c r="AE681" s="7" t="str">
        <f>HYPERLINK("https://static.wenjuan.pub/6448a247d0af58d925dffb12/upload_file/521-Q30-16832673698...-981539.jpg?e=1683388971&amp;token=-S3u1w3JrmFKSFNKh6j5JQkPKMGLqf-aPDDdDxY6:LZrtbjL46oohMtgpLzKEd1AXfEE=","1683267369859.jpg")</f>
        <v>1683267369859.jpg</v>
      </c>
    </row>
    <row r="682" s="1" customFormat="1" spans="1:31">
      <c r="A682" s="2">
        <v>681</v>
      </c>
      <c r="B682" s="3" t="s">
        <v>5406</v>
      </c>
      <c r="C682" s="3" t="s">
        <v>142</v>
      </c>
      <c r="D682" s="3" t="s">
        <v>227</v>
      </c>
      <c r="E682" s="3" t="s">
        <v>275</v>
      </c>
      <c r="F682" s="3" t="s">
        <v>5407</v>
      </c>
      <c r="G682" s="3" t="s">
        <v>5408</v>
      </c>
      <c r="H682" s="3" t="s">
        <v>321</v>
      </c>
      <c r="I682" s="3" t="s">
        <v>132</v>
      </c>
      <c r="J682" s="3" t="s">
        <v>4800</v>
      </c>
      <c r="K682" s="3" t="s">
        <v>279</v>
      </c>
      <c r="L682" s="3" t="s">
        <v>280</v>
      </c>
      <c r="M682" s="3" t="s">
        <v>122</v>
      </c>
      <c r="N682" s="3" t="s">
        <v>5409</v>
      </c>
      <c r="O682" s="3" t="s">
        <v>227</v>
      </c>
      <c r="P682" s="3" t="s">
        <v>315</v>
      </c>
      <c r="Q682" s="3" t="s">
        <v>62</v>
      </c>
      <c r="R682" s="3" t="s">
        <v>5410</v>
      </c>
      <c r="S682" s="3" t="s">
        <v>64</v>
      </c>
      <c r="T682" s="3" t="s">
        <v>65</v>
      </c>
      <c r="U682" s="3" t="s">
        <v>5411</v>
      </c>
      <c r="V682" s="3" t="s">
        <v>210</v>
      </c>
      <c r="W682" s="3" t="s">
        <v>68</v>
      </c>
      <c r="X682" s="3" t="s">
        <v>69</v>
      </c>
      <c r="Y682" s="3" t="s">
        <v>5408</v>
      </c>
      <c r="Z682" s="3" t="s">
        <v>240</v>
      </c>
      <c r="AA682" s="3" t="s">
        <v>5069</v>
      </c>
      <c r="AB682" s="3" t="s">
        <v>286</v>
      </c>
      <c r="AC682" s="3" t="s">
        <v>5412</v>
      </c>
      <c r="AD682" s="3" t="s">
        <v>243</v>
      </c>
      <c r="AE682" s="7" t="str">
        <f>HYPERLINK("https://static.wenjuan.pub/6448a247d0af58d925dffb12/upload_file/626-Q30-image-276446.jpg?e=1683388971&amp;token=-S3u1w3JrmFKSFNKh6j5JQkPKMGLqf-aPDDdDxY6:NH7brJrQSIXR1ibCVLFx_Wl3arU=","image.jpg")</f>
        <v>image.jpg</v>
      </c>
    </row>
    <row r="683" s="1" customFormat="1" spans="1:31">
      <c r="A683" s="2">
        <v>682</v>
      </c>
      <c r="B683" s="3" t="s">
        <v>5413</v>
      </c>
      <c r="C683" s="3" t="s">
        <v>51</v>
      </c>
      <c r="D683" s="3" t="s">
        <v>227</v>
      </c>
      <c r="E683" s="3" t="s">
        <v>275</v>
      </c>
      <c r="F683" s="3" t="s">
        <v>5414</v>
      </c>
      <c r="G683" s="3" t="s">
        <v>5415</v>
      </c>
      <c r="H683" s="3" t="s">
        <v>78</v>
      </c>
      <c r="I683" s="3" t="s">
        <v>57</v>
      </c>
      <c r="J683" s="3" t="s">
        <v>231</v>
      </c>
      <c r="K683" s="3" t="s">
        <v>5416</v>
      </c>
      <c r="L683" s="3" t="s">
        <v>280</v>
      </c>
      <c r="M683" s="3" t="s">
        <v>81</v>
      </c>
      <c r="N683" s="3" t="s">
        <v>5417</v>
      </c>
      <c r="O683" s="3" t="s">
        <v>227</v>
      </c>
      <c r="P683" s="3" t="s">
        <v>83</v>
      </c>
      <c r="Q683" s="3" t="s">
        <v>62</v>
      </c>
      <c r="R683" s="3" t="s">
        <v>3182</v>
      </c>
      <c r="S683" s="3" t="s">
        <v>64</v>
      </c>
      <c r="T683" s="3" t="s">
        <v>97</v>
      </c>
      <c r="U683" s="3"/>
      <c r="V683" s="3" t="s">
        <v>67</v>
      </c>
      <c r="W683" s="3" t="s">
        <v>68</v>
      </c>
      <c r="X683" s="3" t="s">
        <v>69</v>
      </c>
      <c r="Y683" s="3" t="s">
        <v>5418</v>
      </c>
      <c r="Z683" s="3" t="s">
        <v>240</v>
      </c>
      <c r="AA683" s="3" t="s">
        <v>5069</v>
      </c>
      <c r="AB683" s="3" t="s">
        <v>286</v>
      </c>
      <c r="AC683" s="3" t="s">
        <v>5419</v>
      </c>
      <c r="AD683" s="3" t="s">
        <v>243</v>
      </c>
      <c r="AE683" s="7" t="str">
        <f>HYPERLINK("https://static.wenjuan.pub/6448a247d0af58d925dffb12/upload_file/631-Q30-16832727797...-661874.jpg?e=1683388971&amp;token=-S3u1w3JrmFKSFNKh6j5JQkPKMGLqf-aPDDdDxY6:Jy804w4xENteNPwNofO4Evjp9hI=","1683272779772.jpg")</f>
        <v>1683272779772.jpg</v>
      </c>
    </row>
    <row r="684" s="1" customFormat="1" spans="1:31">
      <c r="A684" s="2">
        <v>683</v>
      </c>
      <c r="B684" s="3" t="s">
        <v>5420</v>
      </c>
      <c r="C684" s="3" t="s">
        <v>51</v>
      </c>
      <c r="D684" s="3" t="s">
        <v>227</v>
      </c>
      <c r="E684" s="3" t="s">
        <v>275</v>
      </c>
      <c r="F684" s="3" t="s">
        <v>5421</v>
      </c>
      <c r="G684" s="3" t="s">
        <v>5422</v>
      </c>
      <c r="H684" s="3" t="s">
        <v>146</v>
      </c>
      <c r="I684" s="3" t="s">
        <v>57</v>
      </c>
      <c r="J684" s="3" t="s">
        <v>5423</v>
      </c>
      <c r="K684" s="3" t="s">
        <v>5424</v>
      </c>
      <c r="L684" s="3" t="s">
        <v>5137</v>
      </c>
      <c r="M684" s="3" t="s">
        <v>81</v>
      </c>
      <c r="N684" s="3" t="s">
        <v>5425</v>
      </c>
      <c r="O684" s="3" t="s">
        <v>227</v>
      </c>
      <c r="P684" s="3" t="s">
        <v>3675</v>
      </c>
      <c r="Q684" s="3" t="s">
        <v>62</v>
      </c>
      <c r="R684" s="3" t="s">
        <v>63</v>
      </c>
      <c r="S684" s="3" t="s">
        <v>64</v>
      </c>
      <c r="T684" s="3" t="s">
        <v>97</v>
      </c>
      <c r="U684" s="3"/>
      <c r="V684" s="3" t="s">
        <v>5090</v>
      </c>
      <c r="W684" s="3" t="s">
        <v>339</v>
      </c>
      <c r="X684" s="3" t="s">
        <v>69</v>
      </c>
      <c r="Y684" s="3" t="s">
        <v>5426</v>
      </c>
      <c r="Z684" s="3" t="s">
        <v>240</v>
      </c>
      <c r="AA684" s="3" t="s">
        <v>5069</v>
      </c>
      <c r="AB684" s="3" t="s">
        <v>286</v>
      </c>
      <c r="AC684" s="3" t="s">
        <v>5427</v>
      </c>
      <c r="AD684" s="3" t="s">
        <v>243</v>
      </c>
      <c r="AE684" s="7" t="str">
        <f>HYPERLINK("https://static.wenjuan.pub/6448a247d0af58d925dffb12/upload_file/632-Q30-16832729358...-451410.jpg?e=1683388971&amp;token=-S3u1w3JrmFKSFNKh6j5JQkPKMGLqf-aPDDdDxY6:Hnf6YsnBQ4oWYi-HxqQ6oivJJ54=","1683272935867.jpg")</f>
        <v>1683272935867.jpg</v>
      </c>
    </row>
    <row r="685" s="1" customFormat="1" spans="1:31">
      <c r="A685" s="2">
        <v>684</v>
      </c>
      <c r="B685" s="3" t="s">
        <v>5428</v>
      </c>
      <c r="C685" s="3" t="s">
        <v>142</v>
      </c>
      <c r="D685" s="3" t="s">
        <v>227</v>
      </c>
      <c r="E685" s="3" t="s">
        <v>275</v>
      </c>
      <c r="F685" s="3" t="s">
        <v>5429</v>
      </c>
      <c r="G685" s="3" t="s">
        <v>5430</v>
      </c>
      <c r="H685" s="3" t="s">
        <v>56</v>
      </c>
      <c r="I685" s="3" t="s">
        <v>57</v>
      </c>
      <c r="J685" s="3" t="s">
        <v>231</v>
      </c>
      <c r="K685" s="3" t="s">
        <v>5431</v>
      </c>
      <c r="L685" s="3" t="s">
        <v>280</v>
      </c>
      <c r="M685" s="3" t="s">
        <v>122</v>
      </c>
      <c r="N685" s="3" t="s">
        <v>5432</v>
      </c>
      <c r="O685" s="3" t="s">
        <v>227</v>
      </c>
      <c r="P685" s="3" t="s">
        <v>315</v>
      </c>
      <c r="Q685" s="3" t="s">
        <v>62</v>
      </c>
      <c r="R685" s="3" t="s">
        <v>63</v>
      </c>
      <c r="S685" s="3" t="s">
        <v>196</v>
      </c>
      <c r="T685" s="3" t="s">
        <v>97</v>
      </c>
      <c r="U685" s="3"/>
      <c r="V685" s="3" t="s">
        <v>5090</v>
      </c>
      <c r="W685" s="3" t="s">
        <v>68</v>
      </c>
      <c r="X685" s="3" t="s">
        <v>69</v>
      </c>
      <c r="Y685" s="3" t="s">
        <v>5433</v>
      </c>
      <c r="Z685" s="3" t="s">
        <v>240</v>
      </c>
      <c r="AA685" s="3" t="s">
        <v>5069</v>
      </c>
      <c r="AB685" s="3" t="s">
        <v>286</v>
      </c>
      <c r="AC685" s="3" t="s">
        <v>5434</v>
      </c>
      <c r="AD685" s="3" t="s">
        <v>243</v>
      </c>
      <c r="AE685" s="7" t="str">
        <f>HYPERLINK("https://static.wenjuan.pub/6448a247d0af58d925dffb12/upload_file/647-Q30-16832741790...-195325.jpg?e=1683388971&amp;token=-S3u1w3JrmFKSFNKh6j5JQkPKMGLqf-aPDDdDxY6:0GdWS6ReCRAzjo6sz52jRdbFq1g=","1683274179068.jpg")</f>
        <v>1683274179068.jpg</v>
      </c>
    </row>
    <row r="686" s="1" customFormat="1" spans="1:31">
      <c r="A686" s="2">
        <v>685</v>
      </c>
      <c r="B686" s="3" t="s">
        <v>5435</v>
      </c>
      <c r="C686" s="3" t="s">
        <v>51</v>
      </c>
      <c r="D686" s="3" t="s">
        <v>227</v>
      </c>
      <c r="E686" s="3" t="s">
        <v>275</v>
      </c>
      <c r="F686" s="3" t="s">
        <v>5436</v>
      </c>
      <c r="G686" s="3" t="s">
        <v>5437</v>
      </c>
      <c r="H686" s="3" t="s">
        <v>321</v>
      </c>
      <c r="I686" s="3" t="s">
        <v>57</v>
      </c>
      <c r="J686" s="3" t="s">
        <v>693</v>
      </c>
      <c r="K686" s="3" t="s">
        <v>5438</v>
      </c>
      <c r="L686" s="3" t="s">
        <v>5439</v>
      </c>
      <c r="M686" s="3" t="s">
        <v>5440</v>
      </c>
      <c r="N686" s="3" t="s">
        <v>4772</v>
      </c>
      <c r="O686" s="3" t="s">
        <v>227</v>
      </c>
      <c r="P686" s="3" t="s">
        <v>1075</v>
      </c>
      <c r="Q686" s="3" t="s">
        <v>62</v>
      </c>
      <c r="R686" s="3" t="s">
        <v>558</v>
      </c>
      <c r="S686" s="3" t="s">
        <v>64</v>
      </c>
      <c r="T686" s="3" t="s">
        <v>65</v>
      </c>
      <c r="U686" s="3" t="s">
        <v>5441</v>
      </c>
      <c r="V686" s="3" t="s">
        <v>5090</v>
      </c>
      <c r="W686" s="3" t="s">
        <v>68</v>
      </c>
      <c r="X686" s="3" t="s">
        <v>69</v>
      </c>
      <c r="Y686" s="3" t="s">
        <v>5442</v>
      </c>
      <c r="Z686" s="3" t="s">
        <v>240</v>
      </c>
      <c r="AA686" s="3" t="s">
        <v>5069</v>
      </c>
      <c r="AB686" s="3" t="s">
        <v>286</v>
      </c>
      <c r="AC686" s="3" t="s">
        <v>5443</v>
      </c>
      <c r="AD686" s="3" t="s">
        <v>243</v>
      </c>
      <c r="AE686" s="7" t="str">
        <f>HYPERLINK("https://static.wenjuan.pub/6448a247d0af58d925dffb12/upload_file/650-Q30-16832743146...-200345.jpg?e=1683388971&amp;token=-S3u1w3JrmFKSFNKh6j5JQkPKMGLqf-aPDDdDxY6:KrglSmG37uRx56J9P1GoF9gR-ko=","1683274314688.jpg")</f>
        <v>1683274314688.jpg</v>
      </c>
    </row>
    <row r="687" s="1" customFormat="1" spans="1:31">
      <c r="A687" s="2">
        <v>686</v>
      </c>
      <c r="B687" s="3" t="s">
        <v>5444</v>
      </c>
      <c r="C687" s="3" t="s">
        <v>51</v>
      </c>
      <c r="D687" s="3" t="s">
        <v>227</v>
      </c>
      <c r="E687" s="3" t="s">
        <v>275</v>
      </c>
      <c r="F687" s="3" t="s">
        <v>5445</v>
      </c>
      <c r="G687" s="3" t="s">
        <v>5446</v>
      </c>
      <c r="H687" s="3" t="s">
        <v>56</v>
      </c>
      <c r="I687" s="3" t="s">
        <v>57</v>
      </c>
      <c r="J687" s="3" t="s">
        <v>231</v>
      </c>
      <c r="K687" s="3" t="s">
        <v>220</v>
      </c>
      <c r="L687" s="3" t="s">
        <v>280</v>
      </c>
      <c r="M687" s="3" t="s">
        <v>81</v>
      </c>
      <c r="N687" s="3" t="s">
        <v>3379</v>
      </c>
      <c r="O687" s="3" t="s">
        <v>227</v>
      </c>
      <c r="P687" s="3" t="s">
        <v>268</v>
      </c>
      <c r="Q687" s="3" t="s">
        <v>62</v>
      </c>
      <c r="R687" s="3" t="s">
        <v>5447</v>
      </c>
      <c r="S687" s="3" t="s">
        <v>64</v>
      </c>
      <c r="T687" s="3" t="s">
        <v>97</v>
      </c>
      <c r="U687" s="3"/>
      <c r="V687" s="3" t="s">
        <v>67</v>
      </c>
      <c r="W687" s="3" t="s">
        <v>68</v>
      </c>
      <c r="X687" s="3" t="s">
        <v>69</v>
      </c>
      <c r="Y687" s="3" t="s">
        <v>5448</v>
      </c>
      <c r="Z687" s="3" t="s">
        <v>240</v>
      </c>
      <c r="AA687" s="3" t="s">
        <v>5069</v>
      </c>
      <c r="AB687" s="3" t="s">
        <v>286</v>
      </c>
      <c r="AC687" s="3" t="s">
        <v>5449</v>
      </c>
      <c r="AD687" s="3" t="s">
        <v>243</v>
      </c>
      <c r="AE687" s="7" t="str">
        <f>HYPERLINK("https://static.wenjuan.pub/6448a247d0af58d925dffb12/upload_file/666-Q30-image-935031.jpg?e=1683388971&amp;token=-S3u1w3JrmFKSFNKh6j5JQkPKMGLqf-aPDDdDxY6:7xCHYQACWRlze7CGe1rT5NQxOlQ=","image.jpg")</f>
        <v>image.jpg</v>
      </c>
    </row>
    <row r="688" s="1" customFormat="1" spans="1:31">
      <c r="A688" s="2">
        <v>687</v>
      </c>
      <c r="B688" s="3" t="s">
        <v>5450</v>
      </c>
      <c r="C688" s="3" t="s">
        <v>51</v>
      </c>
      <c r="D688" s="3" t="s">
        <v>227</v>
      </c>
      <c r="E688" s="3" t="s">
        <v>275</v>
      </c>
      <c r="F688" s="3" t="s">
        <v>5451</v>
      </c>
      <c r="G688" s="3" t="s">
        <v>5452</v>
      </c>
      <c r="H688" s="3" t="s">
        <v>56</v>
      </c>
      <c r="I688" s="3" t="s">
        <v>132</v>
      </c>
      <c r="J688" s="3" t="s">
        <v>159</v>
      </c>
      <c r="K688" s="3" t="s">
        <v>4406</v>
      </c>
      <c r="L688" s="3" t="s">
        <v>5144</v>
      </c>
      <c r="M688" s="3" t="s">
        <v>5453</v>
      </c>
      <c r="N688" s="3" t="s">
        <v>5454</v>
      </c>
      <c r="O688" s="3" t="s">
        <v>227</v>
      </c>
      <c r="P688" s="3" t="s">
        <v>1075</v>
      </c>
      <c r="Q688" s="3" t="s">
        <v>62</v>
      </c>
      <c r="R688" s="3" t="s">
        <v>5455</v>
      </c>
      <c r="S688" s="3" t="s">
        <v>196</v>
      </c>
      <c r="T688" s="3" t="s">
        <v>65</v>
      </c>
      <c r="U688" s="3" t="s">
        <v>5456</v>
      </c>
      <c r="V688" s="3" t="s">
        <v>5090</v>
      </c>
      <c r="W688" s="3" t="s">
        <v>68</v>
      </c>
      <c r="X688" s="3" t="s">
        <v>69</v>
      </c>
      <c r="Y688" s="3" t="s">
        <v>5457</v>
      </c>
      <c r="Z688" s="3" t="s">
        <v>240</v>
      </c>
      <c r="AA688" s="3" t="s">
        <v>5069</v>
      </c>
      <c r="AB688" s="3" t="s">
        <v>286</v>
      </c>
      <c r="AC688" s="3" t="s">
        <v>5458</v>
      </c>
      <c r="AD688" s="3" t="s">
        <v>243</v>
      </c>
      <c r="AE688" s="7" t="str">
        <f>HYPERLINK("https://static.wenjuan.pub/6448a247d0af58d925dffb12/upload_file/682-Q30-mmexport168...-533867.jpg?e=1683388971&amp;token=-S3u1w3JrmFKSFNKh6j5JQkPKMGLqf-aPDDdDxY6:ckE3ZzssgCtB-woGlz1FwLiAzgg=","mmexport1683276584522.jpg")</f>
        <v>mmexport1683276584522.jpg</v>
      </c>
    </row>
    <row r="689" s="1" customFormat="1" spans="1:31">
      <c r="A689" s="2">
        <v>688</v>
      </c>
      <c r="B689" s="3" t="s">
        <v>5459</v>
      </c>
      <c r="C689" s="3" t="s">
        <v>51</v>
      </c>
      <c r="D689" s="3" t="s">
        <v>227</v>
      </c>
      <c r="E689" s="3" t="s">
        <v>275</v>
      </c>
      <c r="F689" s="3" t="s">
        <v>5460</v>
      </c>
      <c r="G689" s="3" t="s">
        <v>5461</v>
      </c>
      <c r="H689" s="3" t="s">
        <v>78</v>
      </c>
      <c r="I689" s="3" t="s">
        <v>57</v>
      </c>
      <c r="J689" s="3" t="s">
        <v>5462</v>
      </c>
      <c r="K689" s="3" t="s">
        <v>5463</v>
      </c>
      <c r="L689" s="3" t="s">
        <v>5439</v>
      </c>
      <c r="M689" s="3" t="s">
        <v>5464</v>
      </c>
      <c r="N689" s="3" t="s">
        <v>5465</v>
      </c>
      <c r="O689" s="3" t="s">
        <v>227</v>
      </c>
      <c r="P689" s="3" t="s">
        <v>5466</v>
      </c>
      <c r="Q689" s="3" t="s">
        <v>62</v>
      </c>
      <c r="R689" s="3" t="s">
        <v>63</v>
      </c>
      <c r="S689" s="3" t="s">
        <v>64</v>
      </c>
      <c r="T689" s="3" t="s">
        <v>65</v>
      </c>
      <c r="U689" s="3" t="s">
        <v>5467</v>
      </c>
      <c r="V689" s="3" t="s">
        <v>67</v>
      </c>
      <c r="W689" s="3" t="s">
        <v>68</v>
      </c>
      <c r="X689" s="3" t="s">
        <v>5468</v>
      </c>
      <c r="Y689" s="3" t="s">
        <v>5461</v>
      </c>
      <c r="Z689" s="3" t="s">
        <v>240</v>
      </c>
      <c r="AA689" s="3" t="s">
        <v>5069</v>
      </c>
      <c r="AB689" s="3" t="s">
        <v>286</v>
      </c>
      <c r="AC689" s="3" t="s">
        <v>5469</v>
      </c>
      <c r="AD689" s="3" t="s">
        <v>243</v>
      </c>
      <c r="AE689" s="7" t="str">
        <f>HYPERLINK("https://static.wenjuan.pub/6448a247d0af58d925dffb12/upload_file/680-Q30-16832759840...-171037.jpg?e=1683388971&amp;token=-S3u1w3JrmFKSFNKh6j5JQkPKMGLqf-aPDDdDxY6:_m6BQAQtUTjBC15tF7WL3A_4axE=","1683275984043.jpg")</f>
        <v>1683275984043.jpg</v>
      </c>
    </row>
    <row r="690" s="1" customFormat="1" spans="1:31">
      <c r="A690" s="2">
        <v>689</v>
      </c>
      <c r="B690" s="3" t="s">
        <v>5470</v>
      </c>
      <c r="C690" s="3" t="s">
        <v>51</v>
      </c>
      <c r="D690" s="3" t="s">
        <v>227</v>
      </c>
      <c r="E690" s="3" t="s">
        <v>5471</v>
      </c>
      <c r="F690" s="3" t="s">
        <v>5472</v>
      </c>
      <c r="G690" s="3" t="s">
        <v>5473</v>
      </c>
      <c r="H690" s="3" t="s">
        <v>56</v>
      </c>
      <c r="I690" s="3" t="s">
        <v>57</v>
      </c>
      <c r="J690" s="3" t="s">
        <v>264</v>
      </c>
      <c r="K690" s="3" t="s">
        <v>719</v>
      </c>
      <c r="L690" s="3" t="s">
        <v>5474</v>
      </c>
      <c r="M690" s="3" t="s">
        <v>81</v>
      </c>
      <c r="N690" s="3" t="s">
        <v>5475</v>
      </c>
      <c r="O690" s="3" t="s">
        <v>227</v>
      </c>
      <c r="P690" s="3" t="s">
        <v>292</v>
      </c>
      <c r="Q690" s="3" t="s">
        <v>62</v>
      </c>
      <c r="R690" s="3" t="s">
        <v>63</v>
      </c>
      <c r="S690" s="3" t="s">
        <v>64</v>
      </c>
      <c r="T690" s="3" t="s">
        <v>97</v>
      </c>
      <c r="U690" s="3"/>
      <c r="V690" s="3" t="s">
        <v>67</v>
      </c>
      <c r="W690" s="3" t="s">
        <v>68</v>
      </c>
      <c r="X690" s="3" t="s">
        <v>69</v>
      </c>
      <c r="Y690" s="3" t="s">
        <v>5476</v>
      </c>
      <c r="Z690" s="3" t="s">
        <v>240</v>
      </c>
      <c r="AA690" s="3" t="s">
        <v>5477</v>
      </c>
      <c r="AB690" s="3" t="s">
        <v>5478</v>
      </c>
      <c r="AC690" s="3">
        <v>2023070001</v>
      </c>
      <c r="AD690" s="3" t="s">
        <v>243</v>
      </c>
      <c r="AE690" s="8" t="str">
        <f>HYPERLINK("https://static.wenjuan.pub/6448a247d0af58d925dffb12/upload_file/6-Q30-16832479827...-604915.jpg?e=1683388971&amp;token=-S3u1w3JrmFKSFNKh6j5JQkPKMGLqf-aPDDdDxY6:sz7x3-7jLe6DzYEzUXLciaDQoPM=","1683247982772.jpg")</f>
        <v>1683247982772.jpg</v>
      </c>
    </row>
    <row r="691" s="1" customFormat="1" spans="1:31">
      <c r="A691" s="2">
        <v>690</v>
      </c>
      <c r="B691" s="3" t="s">
        <v>5479</v>
      </c>
      <c r="C691" s="3" t="s">
        <v>51</v>
      </c>
      <c r="D691" s="3" t="s">
        <v>227</v>
      </c>
      <c r="E691" s="3" t="s">
        <v>5471</v>
      </c>
      <c r="F691" s="3" t="s">
        <v>5480</v>
      </c>
      <c r="G691" s="3" t="s">
        <v>5481</v>
      </c>
      <c r="H691" s="3" t="s">
        <v>56</v>
      </c>
      <c r="I691" s="3" t="s">
        <v>57</v>
      </c>
      <c r="J691" s="3" t="s">
        <v>16</v>
      </c>
      <c r="K691" s="3" t="s">
        <v>5482</v>
      </c>
      <c r="L691" s="3" t="s">
        <v>5483</v>
      </c>
      <c r="M691" s="3" t="s">
        <v>81</v>
      </c>
      <c r="N691" s="3" t="s">
        <v>683</v>
      </c>
      <c r="O691" s="3" t="s">
        <v>227</v>
      </c>
      <c r="P691" s="3" t="s">
        <v>136</v>
      </c>
      <c r="Q691" s="3" t="s">
        <v>62</v>
      </c>
      <c r="R691" s="3" t="s">
        <v>63</v>
      </c>
      <c r="S691" s="3" t="s">
        <v>64</v>
      </c>
      <c r="T691" s="3" t="s">
        <v>97</v>
      </c>
      <c r="U691" s="3"/>
      <c r="V691" s="3" t="s">
        <v>67</v>
      </c>
      <c r="W691" s="3" t="s">
        <v>68</v>
      </c>
      <c r="X691" s="3" t="s">
        <v>69</v>
      </c>
      <c r="Y691" s="3" t="s">
        <v>5484</v>
      </c>
      <c r="Z691" s="3" t="s">
        <v>240</v>
      </c>
      <c r="AA691" s="3" t="s">
        <v>5477</v>
      </c>
      <c r="AB691" s="3" t="s">
        <v>5478</v>
      </c>
      <c r="AC691" s="3" t="s">
        <v>5485</v>
      </c>
      <c r="AD691" s="3" t="s">
        <v>243</v>
      </c>
      <c r="AE691" s="7" t="str">
        <f>HYPERLINK("https://static.wenjuan.pub/6448a247d0af58d925dffb12/upload_file/352-Q30-16832589376...-290163.jpg?e=1683388971&amp;token=-S3u1w3JrmFKSFNKh6j5JQkPKMGLqf-aPDDdDxY6:w2-xwrKzZY-Q05kcPdKPBjGVtF8=","1683258937664.jpg")</f>
        <v>1683258937664.jpg</v>
      </c>
    </row>
    <row r="692" s="1" customFormat="1" spans="1:31">
      <c r="A692" s="2">
        <v>691</v>
      </c>
      <c r="B692" s="3" t="s">
        <v>5486</v>
      </c>
      <c r="C692" s="3" t="s">
        <v>51</v>
      </c>
      <c r="D692" s="3" t="s">
        <v>227</v>
      </c>
      <c r="E692" s="3" t="s">
        <v>5471</v>
      </c>
      <c r="F692" s="3" t="s">
        <v>5487</v>
      </c>
      <c r="G692" s="3" t="s">
        <v>5488</v>
      </c>
      <c r="H692" s="3" t="s">
        <v>321</v>
      </c>
      <c r="I692" s="3" t="s">
        <v>57</v>
      </c>
      <c r="J692" s="3" t="s">
        <v>16</v>
      </c>
      <c r="K692" s="3" t="s">
        <v>719</v>
      </c>
      <c r="L692" s="3" t="s">
        <v>5489</v>
      </c>
      <c r="M692" s="3" t="s">
        <v>2429</v>
      </c>
      <c r="N692" s="3" t="s">
        <v>5490</v>
      </c>
      <c r="O692" s="3" t="s">
        <v>227</v>
      </c>
      <c r="P692" s="3" t="s">
        <v>61</v>
      </c>
      <c r="Q692" s="3" t="s">
        <v>62</v>
      </c>
      <c r="R692" s="3" t="s">
        <v>63</v>
      </c>
      <c r="S692" s="3" t="s">
        <v>64</v>
      </c>
      <c r="T692" s="3" t="s">
        <v>5491</v>
      </c>
      <c r="U692" s="3"/>
      <c r="V692" s="3" t="s">
        <v>5492</v>
      </c>
      <c r="W692" s="3" t="s">
        <v>99</v>
      </c>
      <c r="X692" s="3" t="s">
        <v>69</v>
      </c>
      <c r="Y692" s="3" t="s">
        <v>5493</v>
      </c>
      <c r="Z692" s="3" t="s">
        <v>240</v>
      </c>
      <c r="AA692" s="3" t="s">
        <v>5477</v>
      </c>
      <c r="AB692" s="3" t="s">
        <v>5478</v>
      </c>
      <c r="AC692" s="3" t="s">
        <v>5494</v>
      </c>
      <c r="AD692" s="3" t="s">
        <v>243</v>
      </c>
      <c r="AE692" s="7" t="str">
        <f>HYPERLINK("https://static.wenjuan.pub/6448a247d0af58d925dffb12/upload_file/188-Q30-16832545243...-319530.jpg?e=1683388971&amp;token=-S3u1w3JrmFKSFNKh6j5JQkPKMGLqf-aPDDdDxY6:sc-8Hqa8UqBPHJ9aFp4faGAEoxQ=","1683254524356.jpg")</f>
        <v>1683254524356.jpg</v>
      </c>
    </row>
    <row r="693" s="1" customFormat="1" spans="1:31">
      <c r="A693" s="2">
        <v>692</v>
      </c>
      <c r="B693" s="3" t="s">
        <v>5495</v>
      </c>
      <c r="C693" s="3" t="s">
        <v>51</v>
      </c>
      <c r="D693" s="3" t="s">
        <v>227</v>
      </c>
      <c r="E693" s="3" t="s">
        <v>5496</v>
      </c>
      <c r="F693" s="3" t="s">
        <v>5497</v>
      </c>
      <c r="G693" s="3" t="s">
        <v>5498</v>
      </c>
      <c r="H693" s="3" t="s">
        <v>56</v>
      </c>
      <c r="I693" s="3" t="s">
        <v>57</v>
      </c>
      <c r="J693" s="3" t="s">
        <v>219</v>
      </c>
      <c r="K693" s="3" t="s">
        <v>1419</v>
      </c>
      <c r="L693" s="3" t="s">
        <v>5489</v>
      </c>
      <c r="M693" s="3" t="s">
        <v>234</v>
      </c>
      <c r="N693" s="3" t="s">
        <v>5499</v>
      </c>
      <c r="O693" s="3" t="s">
        <v>227</v>
      </c>
      <c r="P693" s="3" t="s">
        <v>1295</v>
      </c>
      <c r="Q693" s="3" t="s">
        <v>62</v>
      </c>
      <c r="R693" s="3" t="s">
        <v>558</v>
      </c>
      <c r="S693" s="3" t="s">
        <v>64</v>
      </c>
      <c r="T693" s="3" t="s">
        <v>5500</v>
      </c>
      <c r="U693" s="3"/>
      <c r="V693" s="3" t="s">
        <v>67</v>
      </c>
      <c r="W693" s="3" t="s">
        <v>68</v>
      </c>
      <c r="X693" s="3" t="s">
        <v>69</v>
      </c>
      <c r="Y693" s="3" t="s">
        <v>5501</v>
      </c>
      <c r="Z693" s="3" t="s">
        <v>240</v>
      </c>
      <c r="AA693" s="3" t="s">
        <v>5477</v>
      </c>
      <c r="AB693" s="3" t="s">
        <v>5478</v>
      </c>
      <c r="AC693" s="3" t="s">
        <v>5502</v>
      </c>
      <c r="AD693" s="3" t="s">
        <v>243</v>
      </c>
      <c r="AE693" s="7" t="str">
        <f>HYPERLINK("https://static.wenjuan.pub/6448a247d0af58d925dffb12/upload_file/478-Q30-16832645747...-377805.jpg?e=1683388971&amp;token=-S3u1w3JrmFKSFNKh6j5JQkPKMGLqf-aPDDdDxY6:1FVR5REBzPS2D0lZYegsLZeDtL4=","1683264574765.jpg")</f>
        <v>1683264574765.jpg</v>
      </c>
    </row>
    <row r="694" s="1" customFormat="1" spans="1:31">
      <c r="A694" s="2">
        <v>693</v>
      </c>
      <c r="B694" s="3" t="s">
        <v>5503</v>
      </c>
      <c r="C694" s="3" t="s">
        <v>51</v>
      </c>
      <c r="D694" s="3"/>
      <c r="E694" s="3" t="s">
        <v>5504</v>
      </c>
      <c r="F694" s="3" t="s">
        <v>5505</v>
      </c>
      <c r="G694" s="3" t="s">
        <v>5506</v>
      </c>
      <c r="H694" s="3" t="s">
        <v>56</v>
      </c>
      <c r="I694" s="3" t="s">
        <v>57</v>
      </c>
      <c r="J694" s="3" t="s">
        <v>159</v>
      </c>
      <c r="K694" s="3" t="s">
        <v>5507</v>
      </c>
      <c r="L694" s="3" t="s">
        <v>5508</v>
      </c>
      <c r="M694" s="3" t="s">
        <v>5509</v>
      </c>
      <c r="N694" s="3" t="s">
        <v>5037</v>
      </c>
      <c r="O694" s="3"/>
      <c r="P694" s="3" t="s">
        <v>5038</v>
      </c>
      <c r="Q694" s="3" t="s">
        <v>62</v>
      </c>
      <c r="R694" s="3" t="s">
        <v>63</v>
      </c>
      <c r="S694" s="3" t="s">
        <v>64</v>
      </c>
      <c r="T694" s="3" t="s">
        <v>65</v>
      </c>
      <c r="U694" s="3" t="s">
        <v>5510</v>
      </c>
      <c r="V694" s="3" t="s">
        <v>67</v>
      </c>
      <c r="W694" s="3" t="s">
        <v>99</v>
      </c>
      <c r="X694" s="3" t="s">
        <v>5511</v>
      </c>
      <c r="Y694" s="3" t="s">
        <v>5512</v>
      </c>
      <c r="Z694" s="3" t="s">
        <v>5513</v>
      </c>
      <c r="AA694" s="3" t="s">
        <v>5514</v>
      </c>
      <c r="AB694" s="3" t="s">
        <v>5515</v>
      </c>
      <c r="AC694" s="3" t="s">
        <v>5516</v>
      </c>
      <c r="AD694" s="3" t="s">
        <v>74</v>
      </c>
      <c r="AE694" s="7" t="str">
        <f>HYPERLINK("https://static.wenjuan.pub/6448a247d0af58d925dffb12/upload_file/616-Q30-4B628BEC-AE...-804050.jpeg?e=1683388971&amp;token=-S3u1w3JrmFKSFNKh6j5JQkPKMGLqf-aPDDdDxY6:zTN25BOLEVdTjIP8WVlRVKF02aI=","4B628BEC-AE81-4FBB-8AE2-B67CDB76FABD.jpeg")</f>
        <v>4B628BEC-AE81-4FBB-8AE2-B67CDB76FABD.jpeg</v>
      </c>
    </row>
    <row r="695" s="1" customFormat="1" spans="1:31">
      <c r="A695" s="2">
        <v>694</v>
      </c>
      <c r="B695" s="3" t="s">
        <v>5517</v>
      </c>
      <c r="C695" s="3" t="s">
        <v>142</v>
      </c>
      <c r="D695" s="3"/>
      <c r="E695" s="3" t="s">
        <v>5504</v>
      </c>
      <c r="F695" s="3" t="s">
        <v>5518</v>
      </c>
      <c r="G695" s="3" t="s">
        <v>5519</v>
      </c>
      <c r="H695" s="3" t="s">
        <v>146</v>
      </c>
      <c r="I695" s="3" t="s">
        <v>57</v>
      </c>
      <c r="J695" s="3" t="s">
        <v>159</v>
      </c>
      <c r="K695" s="3" t="s">
        <v>5520</v>
      </c>
      <c r="L695" s="3" t="s">
        <v>5508</v>
      </c>
      <c r="M695" s="3" t="s">
        <v>81</v>
      </c>
      <c r="N695" s="3" t="s">
        <v>5521</v>
      </c>
      <c r="O695" s="3"/>
      <c r="P695" s="3" t="s">
        <v>1490</v>
      </c>
      <c r="Q695" s="3" t="s">
        <v>62</v>
      </c>
      <c r="R695" s="3" t="s">
        <v>63</v>
      </c>
      <c r="S695" s="3" t="s">
        <v>64</v>
      </c>
      <c r="T695" s="3" t="s">
        <v>65</v>
      </c>
      <c r="U695" s="3" t="s">
        <v>5522</v>
      </c>
      <c r="V695" s="3" t="s">
        <v>67</v>
      </c>
      <c r="W695" s="3" t="s">
        <v>99</v>
      </c>
      <c r="X695" s="3" t="s">
        <v>69</v>
      </c>
      <c r="Y695" s="3" t="s">
        <v>5523</v>
      </c>
      <c r="Z695" s="3" t="s">
        <v>5513</v>
      </c>
      <c r="AA695" s="3" t="s">
        <v>5514</v>
      </c>
      <c r="AB695" s="3" t="s">
        <v>5515</v>
      </c>
      <c r="AC695" s="3" t="s">
        <v>5524</v>
      </c>
      <c r="AD695" s="3" t="s">
        <v>74</v>
      </c>
      <c r="AE695" s="7" t="str">
        <f>HYPERLINK("https://static.wenjuan.pub/6448a247d0af58d925dffb12/upload_file/641-Q30-image-514851.jpg?e=1683388971&amp;token=-S3u1w3JrmFKSFNKh6j5JQkPKMGLqf-aPDDdDxY6:lh_A30aIeOxH2zLjVQK-f5vnbYc=","image.jpg")</f>
        <v>image.jpg</v>
      </c>
    </row>
    <row r="696" s="1" customFormat="1" spans="1:31">
      <c r="A696" s="2">
        <v>695</v>
      </c>
      <c r="B696" s="3" t="s">
        <v>5525</v>
      </c>
      <c r="C696" s="3" t="s">
        <v>142</v>
      </c>
      <c r="D696" s="3"/>
      <c r="E696" s="3" t="s">
        <v>5526</v>
      </c>
      <c r="F696" s="3" t="s">
        <v>5527</v>
      </c>
      <c r="G696" s="3" t="s">
        <v>5528</v>
      </c>
      <c r="H696" s="3" t="s">
        <v>146</v>
      </c>
      <c r="I696" s="3" t="s">
        <v>57</v>
      </c>
      <c r="J696" s="3" t="s">
        <v>5529</v>
      </c>
      <c r="K696" s="3" t="s">
        <v>5530</v>
      </c>
      <c r="L696" s="3" t="s">
        <v>5531</v>
      </c>
      <c r="M696" s="3" t="s">
        <v>5532</v>
      </c>
      <c r="N696" s="3" t="s">
        <v>5533</v>
      </c>
      <c r="O696" s="3"/>
      <c r="P696" s="3" t="s">
        <v>268</v>
      </c>
      <c r="Q696" s="3" t="s">
        <v>62</v>
      </c>
      <c r="R696" s="3" t="s">
        <v>5534</v>
      </c>
      <c r="S696" s="3" t="s">
        <v>64</v>
      </c>
      <c r="T696" s="3" t="s">
        <v>5535</v>
      </c>
      <c r="U696" s="3"/>
      <c r="V696" s="3" t="s">
        <v>5526</v>
      </c>
      <c r="W696" s="3" t="s">
        <v>99</v>
      </c>
      <c r="X696" s="3" t="s">
        <v>69</v>
      </c>
      <c r="Y696" s="3" t="s">
        <v>5536</v>
      </c>
      <c r="Z696" s="3" t="s">
        <v>5537</v>
      </c>
      <c r="AA696" s="3" t="s">
        <v>5538</v>
      </c>
      <c r="AB696" s="3" t="s">
        <v>5539</v>
      </c>
      <c r="AC696" s="3" t="s">
        <v>5540</v>
      </c>
      <c r="AD696" s="3" t="s">
        <v>74</v>
      </c>
      <c r="AE696" s="7" t="str">
        <f>HYPERLINK("https://static.wenjuan.pub/6448a247d0af58d925dffb12/upload_file/27-Q30-image-492257.jpg?e=1683388971&amp;token=-S3u1w3JrmFKSFNKh6j5JQkPKMGLqf-aPDDdDxY6:xTH3yQM3wg2EJsXRD63t6ATAvRs=","image.jpg")</f>
        <v>image.jpg</v>
      </c>
    </row>
    <row r="697" s="1" customFormat="1" spans="1:31">
      <c r="A697" s="2">
        <v>696</v>
      </c>
      <c r="B697" s="3" t="s">
        <v>5541</v>
      </c>
      <c r="C697" s="3" t="s">
        <v>142</v>
      </c>
      <c r="D697" s="3" t="s">
        <v>2298</v>
      </c>
      <c r="E697" s="3" t="s">
        <v>260</v>
      </c>
      <c r="F697" s="3" t="s">
        <v>5542</v>
      </c>
      <c r="G697" s="3" t="s">
        <v>5543</v>
      </c>
      <c r="H697" s="3" t="s">
        <v>56</v>
      </c>
      <c r="I697" s="3" t="s">
        <v>132</v>
      </c>
      <c r="J697" s="3" t="s">
        <v>231</v>
      </c>
      <c r="K697" s="3" t="s">
        <v>5544</v>
      </c>
      <c r="L697" s="3" t="s">
        <v>4474</v>
      </c>
      <c r="M697" s="3" t="s">
        <v>81</v>
      </c>
      <c r="N697" s="3" t="s">
        <v>5545</v>
      </c>
      <c r="O697" s="3" t="s">
        <v>2298</v>
      </c>
      <c r="P697" s="3" t="s">
        <v>5546</v>
      </c>
      <c r="Q697" s="3" t="s">
        <v>62</v>
      </c>
      <c r="R697" s="3" t="s">
        <v>638</v>
      </c>
      <c r="S697" s="3" t="s">
        <v>64</v>
      </c>
      <c r="T697" s="3" t="s">
        <v>65</v>
      </c>
      <c r="U697" s="3" t="s">
        <v>5547</v>
      </c>
      <c r="V697" s="3" t="s">
        <v>4468</v>
      </c>
      <c r="W697" s="3" t="s">
        <v>68</v>
      </c>
      <c r="X697" s="3" t="s">
        <v>69</v>
      </c>
      <c r="Y697" s="3" t="s">
        <v>5548</v>
      </c>
      <c r="Z697" s="3" t="s">
        <v>240</v>
      </c>
      <c r="AA697" s="3" t="s">
        <v>4411</v>
      </c>
      <c r="AB697" s="3" t="s">
        <v>272</v>
      </c>
      <c r="AC697" s="3" t="s">
        <v>5549</v>
      </c>
      <c r="AD697" s="3" t="s">
        <v>243</v>
      </c>
      <c r="AE697" s="7" t="str">
        <f>HYPERLINK("https://static.wenjuan.pub/6448a247d0af58d925dffb12/upload_file/487-Q30-IMG_2023050...-676714.jpg?e=1683449693&amp;token=-S3u1w3JrmFKSFNKh6j5JQkPKMGLqf-aPDDdDxY6:sqyYxU4ctxjKEb5Tut6gf3d3ueo=","IMG_20230505_133650.jpg")</f>
        <v>IMG_20230505_133650.jpg</v>
      </c>
    </row>
  </sheetData>
  <autoFilter xmlns:etc="http://www.wps.cn/officeDocument/2017/etCustomData" ref="A1:AE697" etc:filterBottomFollowUsedRange="0">
    <extLst/>
  </autoFilter>
  <conditionalFormatting sqref="AE1">
    <cfRule type="notContainsText" dxfId="0" priority="5" operator="notContains" text="default_value">
      <formula>ISERROR(SEARCH("default_value",AE1))</formula>
    </cfRule>
  </conditionalFormatting>
  <conditionalFormatting sqref="B1:B65536">
    <cfRule type="duplicateValues" dxfId="1" priority="1"/>
    <cfRule type="duplicateValues" dxfId="1" priority="2"/>
    <cfRule type="duplicateValues" dxfId="1" priority="4"/>
  </conditionalFormatting>
  <conditionalFormatting sqref="AC1:AC6553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696人报名信息表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2024-10-17T08:42:46Z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D0D2B6441BE545E38995B61E6ACB3A24_13</vt:lpwstr>
  </property>
</Properties>
</file>